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835" firstSheet="1" activeTab="1"/>
  </bookViews>
  <sheets>
    <sheet name="Formularz HSW z form" sheetId="6" state="hidden" r:id="rId1"/>
    <sheet name="Formularz HSW z formułami" sheetId="7" r:id="rId2"/>
    <sheet name="Arkusz1" sheetId="5" r:id="rId3"/>
  </sheets>
  <definedNames>
    <definedName name="_xlnm.Print_Area" localSheetId="0">'Formularz HSW z form'!$A$1:$W$87</definedName>
    <definedName name="_xlnm.Print_Area" localSheetId="1">'Formularz HSW z formułami'!$A$1:$W$90</definedName>
  </definedNames>
  <calcPr calcId="145621"/>
</workbook>
</file>

<file path=xl/calcChain.xml><?xml version="1.0" encoding="utf-8"?>
<calcChain xmlns="http://schemas.openxmlformats.org/spreadsheetml/2006/main">
  <c r="N44" i="7" l="1"/>
  <c r="N62" i="7"/>
  <c r="N43" i="7"/>
  <c r="N61" i="7"/>
  <c r="P60" i="7" l="1"/>
  <c r="O60" i="7"/>
  <c r="P57" i="7"/>
  <c r="O57" i="7"/>
  <c r="P54" i="7"/>
  <c r="O54" i="7"/>
  <c r="P51" i="7"/>
  <c r="O51" i="7"/>
  <c r="P48" i="7"/>
  <c r="O48" i="7"/>
  <c r="P45" i="7"/>
  <c r="O45" i="7"/>
  <c r="P42" i="7"/>
  <c r="O42" i="7"/>
  <c r="P39" i="7"/>
  <c r="O39" i="7"/>
  <c r="P36" i="7"/>
  <c r="O36" i="7"/>
  <c r="P33" i="7"/>
  <c r="O33" i="7"/>
  <c r="P30" i="7"/>
  <c r="O30" i="7"/>
  <c r="N59" i="7"/>
  <c r="N56" i="7"/>
  <c r="N53" i="7"/>
  <c r="N52" i="7"/>
  <c r="N49" i="7"/>
  <c r="N41" i="7"/>
  <c r="N37" i="7"/>
  <c r="N32" i="7"/>
  <c r="N31" i="7"/>
  <c r="N58" i="7" l="1"/>
  <c r="N50" i="7"/>
  <c r="N47" i="7"/>
  <c r="N46" i="7"/>
  <c r="N38" i="7"/>
  <c r="N35" i="7"/>
  <c r="N34" i="7"/>
  <c r="N40" i="7"/>
  <c r="O64" i="7"/>
  <c r="N55" i="7"/>
  <c r="R37" i="7"/>
  <c r="R40" i="7"/>
  <c r="R41" i="7"/>
  <c r="R43" i="7"/>
  <c r="R44" i="7"/>
  <c r="R46" i="7"/>
  <c r="R47" i="7"/>
  <c r="R49" i="7"/>
  <c r="R50" i="7"/>
  <c r="R52" i="7"/>
  <c r="R53" i="7"/>
  <c r="R55" i="7"/>
  <c r="R56" i="7"/>
  <c r="R58" i="7"/>
  <c r="R59" i="7"/>
  <c r="R61" i="7"/>
  <c r="R62" i="7"/>
  <c r="Q11" i="7"/>
  <c r="Q10" i="7"/>
  <c r="R38" i="7" l="1"/>
  <c r="I63" i="7"/>
  <c r="K63" i="7" l="1"/>
  <c r="J63" i="7"/>
  <c r="P65" i="7"/>
  <c r="O65" i="7"/>
  <c r="P64" i="7"/>
  <c r="Q63" i="7"/>
  <c r="I33" i="7"/>
  <c r="K35" i="7"/>
  <c r="J35" i="7"/>
  <c r="I35" i="7" s="1"/>
  <c r="K34" i="7"/>
  <c r="J34" i="7"/>
  <c r="I34" i="7" l="1"/>
  <c r="L34" i="7" s="1"/>
  <c r="L35" i="7"/>
  <c r="K62" i="7"/>
  <c r="J62" i="7"/>
  <c r="K61" i="7"/>
  <c r="J61" i="7"/>
  <c r="K59" i="7"/>
  <c r="J59" i="7"/>
  <c r="K58" i="7"/>
  <c r="J58" i="7"/>
  <c r="K56" i="7"/>
  <c r="J56" i="7"/>
  <c r="K55" i="7"/>
  <c r="J55" i="7"/>
  <c r="K53" i="7"/>
  <c r="J53" i="7"/>
  <c r="K52" i="7"/>
  <c r="J52" i="7"/>
  <c r="K50" i="7"/>
  <c r="J50" i="7"/>
  <c r="K49" i="7"/>
  <c r="J49" i="7"/>
  <c r="K47" i="7"/>
  <c r="J47" i="7"/>
  <c r="K46" i="7"/>
  <c r="J46" i="7"/>
  <c r="K44" i="7"/>
  <c r="J44" i="7"/>
  <c r="K43" i="7"/>
  <c r="J43" i="7"/>
  <c r="K41" i="7"/>
  <c r="J41" i="7"/>
  <c r="K40" i="7"/>
  <c r="J40" i="7"/>
  <c r="K38" i="7"/>
  <c r="J38" i="7"/>
  <c r="K37" i="7"/>
  <c r="J37" i="7"/>
  <c r="K31" i="7"/>
  <c r="J31" i="7"/>
  <c r="K32" i="7"/>
  <c r="K65" i="7" s="1"/>
  <c r="J32" i="7"/>
  <c r="J65" i="7" l="1"/>
  <c r="K64" i="7"/>
  <c r="J64" i="7"/>
  <c r="F75" i="7"/>
  <c r="I62" i="7"/>
  <c r="I61" i="7"/>
  <c r="I60" i="7"/>
  <c r="I59" i="7"/>
  <c r="I58" i="7"/>
  <c r="N57" i="7"/>
  <c r="I57" i="7"/>
  <c r="I56" i="7"/>
  <c r="I55" i="7"/>
  <c r="I54" i="7"/>
  <c r="I53" i="7"/>
  <c r="I52" i="7"/>
  <c r="N51" i="7"/>
  <c r="I51" i="7"/>
  <c r="I50" i="7"/>
  <c r="I49" i="7"/>
  <c r="N48" i="7"/>
  <c r="I48" i="7"/>
  <c r="I47" i="7"/>
  <c r="I46" i="7"/>
  <c r="N45" i="7"/>
  <c r="I45" i="7"/>
  <c r="I44" i="7"/>
  <c r="I43" i="7"/>
  <c r="N42" i="7"/>
  <c r="I42" i="7"/>
  <c r="I41" i="7"/>
  <c r="I40" i="7"/>
  <c r="N39" i="7"/>
  <c r="I39" i="7"/>
  <c r="I38" i="7"/>
  <c r="I37" i="7"/>
  <c r="P63" i="7"/>
  <c r="N36" i="7"/>
  <c r="I36" i="7"/>
  <c r="I32" i="7"/>
  <c r="N30" i="7"/>
  <c r="I65" i="7" l="1"/>
  <c r="N65" i="7"/>
  <c r="L61" i="7"/>
  <c r="L62" i="7"/>
  <c r="L58" i="7"/>
  <c r="L59" i="7"/>
  <c r="L53" i="7"/>
  <c r="L49" i="7"/>
  <c r="L46" i="7"/>
  <c r="L47" i="7"/>
  <c r="L41" i="7"/>
  <c r="L37" i="7"/>
  <c r="L38" i="7"/>
  <c r="R31" i="7"/>
  <c r="R32" i="7"/>
  <c r="L43" i="7"/>
  <c r="L52" i="7"/>
  <c r="L55" i="7"/>
  <c r="L44" i="7"/>
  <c r="L56" i="7"/>
  <c r="L40" i="7"/>
  <c r="N54" i="7"/>
  <c r="N60" i="7"/>
  <c r="L50" i="7"/>
  <c r="R62" i="6" l="1"/>
  <c r="R61" i="6"/>
  <c r="Q60" i="6"/>
  <c r="P61" i="6"/>
  <c r="P62" i="6"/>
  <c r="O61" i="6"/>
  <c r="O62" i="6"/>
  <c r="N61" i="6"/>
  <c r="N62" i="6"/>
  <c r="O60" i="6"/>
  <c r="P60" i="6"/>
  <c r="N60" i="6"/>
  <c r="R32" i="6"/>
  <c r="R31" i="6"/>
  <c r="R59" i="6"/>
  <c r="R58" i="6"/>
  <c r="R56" i="6"/>
  <c r="R55" i="6"/>
  <c r="R53" i="6"/>
  <c r="R52" i="6"/>
  <c r="R50" i="6"/>
  <c r="R49" i="6"/>
  <c r="R47" i="6"/>
  <c r="R46" i="6"/>
  <c r="R44" i="6"/>
  <c r="R43" i="6"/>
  <c r="R41" i="6"/>
  <c r="R40" i="6"/>
  <c r="R38" i="6"/>
  <c r="R37" i="6"/>
  <c r="R35" i="6"/>
  <c r="R34" i="6"/>
  <c r="N59" i="6"/>
  <c r="N58" i="6"/>
  <c r="P57" i="6"/>
  <c r="O57" i="6"/>
  <c r="N57" i="6" s="1"/>
  <c r="N56" i="6"/>
  <c r="N55" i="6"/>
  <c r="P54" i="6"/>
  <c r="O54" i="6"/>
  <c r="N54" i="6"/>
  <c r="N53" i="6"/>
  <c r="N52" i="6"/>
  <c r="P51" i="6"/>
  <c r="O51" i="6"/>
  <c r="N51" i="6" s="1"/>
  <c r="N50" i="6"/>
  <c r="N49" i="6"/>
  <c r="P48" i="6"/>
  <c r="O48" i="6"/>
  <c r="N48" i="6" s="1"/>
  <c r="N47" i="6"/>
  <c r="N46" i="6"/>
  <c r="P45" i="6"/>
  <c r="O45" i="6"/>
  <c r="N45" i="6" s="1"/>
  <c r="N44" i="6"/>
  <c r="N43" i="6"/>
  <c r="P42" i="6"/>
  <c r="O42" i="6"/>
  <c r="N42" i="6"/>
  <c r="N41" i="6"/>
  <c r="N40" i="6"/>
  <c r="P39" i="6"/>
  <c r="O39" i="6"/>
  <c r="N39" i="6"/>
  <c r="N38" i="6"/>
  <c r="N37" i="6"/>
  <c r="P36" i="6"/>
  <c r="N36" i="6" s="1"/>
  <c r="O36" i="6"/>
  <c r="N35" i="6"/>
  <c r="N34" i="6"/>
  <c r="P33" i="6"/>
  <c r="N33" i="6" s="1"/>
  <c r="O33" i="6"/>
  <c r="P30" i="6"/>
  <c r="O30" i="6"/>
  <c r="N30" i="6" s="1"/>
  <c r="N32" i="6"/>
  <c r="N31" i="6"/>
  <c r="I61" i="6"/>
  <c r="J61" i="6"/>
  <c r="K61" i="6"/>
  <c r="I62" i="6"/>
  <c r="J62" i="6"/>
  <c r="K62" i="6"/>
  <c r="J60" i="6"/>
  <c r="K60" i="6"/>
  <c r="I60" i="6"/>
  <c r="L61" i="6" s="1"/>
  <c r="J33" i="6"/>
  <c r="K33" i="6"/>
  <c r="I34" i="6"/>
  <c r="I35" i="6"/>
  <c r="J36" i="6"/>
  <c r="K36" i="6"/>
  <c r="I37" i="6"/>
  <c r="I38" i="6"/>
  <c r="K39" i="6"/>
  <c r="I40" i="6"/>
  <c r="I41" i="6"/>
  <c r="J42" i="6"/>
  <c r="K42" i="6"/>
  <c r="I43" i="6"/>
  <c r="I44" i="6"/>
  <c r="J45" i="6"/>
  <c r="K45" i="6"/>
  <c r="I46" i="6"/>
  <c r="I47" i="6"/>
  <c r="J48" i="6"/>
  <c r="K48" i="6"/>
  <c r="I49" i="6"/>
  <c r="I50" i="6"/>
  <c r="J51" i="6"/>
  <c r="K51" i="6"/>
  <c r="I52" i="6"/>
  <c r="I53" i="6"/>
  <c r="J54" i="6"/>
  <c r="K54" i="6"/>
  <c r="I55" i="6"/>
  <c r="I56" i="6"/>
  <c r="K57" i="6"/>
  <c r="I58" i="6"/>
  <c r="I59" i="6"/>
  <c r="L32" i="6"/>
  <c r="L31" i="6"/>
  <c r="L30" i="6" s="1"/>
  <c r="K30" i="6"/>
  <c r="I30" i="6" s="1"/>
  <c r="J30" i="6"/>
  <c r="I31" i="6"/>
  <c r="I32" i="6"/>
  <c r="F72" i="6"/>
  <c r="L62" i="6" l="1"/>
  <c r="L60" i="6" s="1"/>
  <c r="I57" i="6"/>
  <c r="L58" i="6" s="1"/>
  <c r="I54" i="6"/>
  <c r="L55" i="6" s="1"/>
  <c r="I51" i="6"/>
  <c r="L52" i="6" s="1"/>
  <c r="I48" i="6"/>
  <c r="L49" i="6" s="1"/>
  <c r="I45" i="6"/>
  <c r="L46" i="6" s="1"/>
  <c r="I42" i="6"/>
  <c r="L43" i="6" s="1"/>
  <c r="I39" i="6"/>
  <c r="L40" i="6" s="1"/>
  <c r="I36" i="6"/>
  <c r="L37" i="6" s="1"/>
  <c r="I33" i="6"/>
  <c r="L34" i="6"/>
  <c r="L59" i="6"/>
  <c r="L41" i="6"/>
  <c r="L39" i="6" s="1"/>
  <c r="L38" i="6"/>
  <c r="L35" i="6"/>
  <c r="L36" i="6" l="1"/>
  <c r="L57" i="6"/>
  <c r="L56" i="6"/>
  <c r="L54" i="6" s="1"/>
  <c r="L53" i="6"/>
  <c r="L51" i="6" s="1"/>
  <c r="L50" i="6"/>
  <c r="L48" i="6" s="1"/>
  <c r="L47" i="6"/>
  <c r="L45" i="6" s="1"/>
  <c r="L44" i="6"/>
  <c r="L42" i="6" s="1"/>
  <c r="L33" i="6"/>
  <c r="I31" i="7"/>
  <c r="I64" i="7" s="1"/>
  <c r="I30" i="7"/>
  <c r="L31" i="7" l="1"/>
  <c r="L65" i="7"/>
  <c r="L32" i="7"/>
  <c r="L64" i="7" l="1"/>
  <c r="L51" i="7" l="1"/>
  <c r="R34" i="7"/>
  <c r="L54" i="7" l="1"/>
  <c r="L45" i="7"/>
  <c r="R35" i="7"/>
  <c r="O63" i="7"/>
  <c r="L39" i="7"/>
  <c r="L60" i="7"/>
  <c r="L33" i="7"/>
  <c r="N63" i="7"/>
  <c r="L48" i="7"/>
  <c r="L36" i="7"/>
  <c r="L57" i="7"/>
  <c r="N64" i="7"/>
  <c r="L42" i="7"/>
  <c r="R65" i="7" l="1"/>
  <c r="R64" i="7"/>
  <c r="L63" i="7"/>
</calcChain>
</file>

<file path=xl/comments1.xml><?xml version="1.0" encoding="utf-8"?>
<comments xmlns="http://schemas.openxmlformats.org/spreadsheetml/2006/main">
  <authors>
    <author>Ochab Monika</author>
  </authors>
  <commentList>
    <comment ref="Q10" authorId="0">
      <text>
        <r>
          <rPr>
            <sz val="9"/>
            <color indexed="81"/>
            <rFont val="Tahoma"/>
            <charset val="1"/>
          </rPr>
          <t>w zakresie pkt. 4b i 4c wskazać należy udział procentowy poszczególnych źródeł w odniesieniu do dofinansowania w pkt. 4</t>
        </r>
      </text>
    </comment>
  </commentList>
</comments>
</file>

<file path=xl/sharedStrings.xml><?xml version="1.0" encoding="utf-8"?>
<sst xmlns="http://schemas.openxmlformats.org/spreadsheetml/2006/main" count="406" uniqueCount="84">
  <si>
    <t>od</t>
  </si>
  <si>
    <t>do</t>
  </si>
  <si>
    <t>1. Nazwa Beneficjenta</t>
  </si>
  <si>
    <t>2. Tytuł projektu</t>
  </si>
  <si>
    <t>Ogółem</t>
  </si>
  <si>
    <t>NIEPRAWIDŁOWOŚCI</t>
  </si>
  <si>
    <t>Wkład własny</t>
  </si>
  <si>
    <t>EFS</t>
  </si>
  <si>
    <t>UWAGI BENEFICJENTA</t>
  </si>
  <si>
    <t xml:space="preserve">Razem wydatki </t>
  </si>
  <si>
    <t>Wydatki majątkowe</t>
  </si>
  <si>
    <t>Wydatki bieżące</t>
  </si>
  <si>
    <t>SUMA OGÓŁEM</t>
  </si>
  <si>
    <t>Budżet Państwa</t>
  </si>
  <si>
    <t>EFS/EFRR</t>
  </si>
  <si>
    <t>I</t>
  </si>
  <si>
    <t>II</t>
  </si>
  <si>
    <t>III</t>
  </si>
  <si>
    <t>IV</t>
  </si>
  <si>
    <t>kwartał</t>
  </si>
  <si>
    <t>miesiąc</t>
  </si>
  <si>
    <t>rok</t>
  </si>
  <si>
    <t>kwiecień 2016</t>
  </si>
  <si>
    <t>lipiec 2016</t>
  </si>
  <si>
    <t>październik 2016</t>
  </si>
  <si>
    <t>udział % EFS/EFRR</t>
  </si>
  <si>
    <t>udział % Budżetu Państwa</t>
  </si>
  <si>
    <t>4a. W tym wydatki majątkowe</t>
  </si>
  <si>
    <t>4b. W tym dofinansowanie EFS/EFRR</t>
  </si>
  <si>
    <t>4c. W tym Budżet Państwa</t>
  </si>
  <si>
    <t>4. Kwota dofinansowania ogółem</t>
  </si>
  <si>
    <t>5. Kwota wkładu własnego ogółem</t>
  </si>
  <si>
    <t>6. Całkowita wartość projektu</t>
  </si>
  <si>
    <t>8. Imię i nazwisko/ numer telefonu/ adres e-mail</t>
  </si>
  <si>
    <t>9. Okres w którym składany jest harmonogram</t>
  </si>
  <si>
    <t>10. Data ostatniej modyfikacji</t>
  </si>
  <si>
    <t>OGÓŁEM</t>
  </si>
  <si>
    <t>WYDATKI OGÓŁEM</t>
  </si>
  <si>
    <t>OSZCZĘDNOŚCI - odsetki</t>
  </si>
  <si>
    <t>Wartość razem</t>
  </si>
  <si>
    <t xml:space="preserve">UWAGI INSTYTUCJI </t>
  </si>
  <si>
    <t>3. Numer umowy/ Numer WND</t>
  </si>
  <si>
    <t>1a. Forma organizacyjna Beneficjenta</t>
  </si>
  <si>
    <r>
      <t xml:space="preserve">Część B - WNIOSKI ROZLICZAJĄCE </t>
    </r>
    <r>
      <rPr>
        <b/>
        <sz val="18"/>
        <color rgb="FFFF0000"/>
        <rFont val="Czcionka tekstu podstawowego"/>
        <charset val="238"/>
      </rPr>
      <t>(EFS)</t>
    </r>
  </si>
  <si>
    <r>
      <t xml:space="preserve">Część A - WNIOSKI O PŁATNOŚĆ ZALICZKOWĄ: Planowana kwota zaliczek (oraz kwota udzielonych zaliczek)                           </t>
    </r>
    <r>
      <rPr>
        <b/>
        <sz val="14"/>
        <color theme="1"/>
        <rFont val="Czcionka tekstu podstawowego"/>
        <charset val="238"/>
      </rPr>
      <t xml:space="preserve"> </t>
    </r>
    <r>
      <rPr>
        <b/>
        <sz val="14"/>
        <color rgb="FFFF0000"/>
        <rFont val="Czcionka tekstu podstawowego"/>
        <charset val="238"/>
      </rPr>
      <t>EFS/EFRR</t>
    </r>
  </si>
  <si>
    <t>Wydatki wg źródeł</t>
  </si>
  <si>
    <t>udział % EFRR</t>
  </si>
  <si>
    <t>EFRR</t>
  </si>
  <si>
    <r>
      <t xml:space="preserve">Okres rozliczeniowy </t>
    </r>
    <r>
      <rPr>
        <b/>
        <sz val="11"/>
        <color rgb="FFFF0000"/>
        <rFont val="Czcionka tekstu podstawowego"/>
        <charset val="238"/>
      </rPr>
      <t>(EFS)</t>
    </r>
  </si>
  <si>
    <t xml:space="preserve">% płatności zaliczkowej wg źródeł </t>
  </si>
  <si>
    <t xml:space="preserve">% płatności refundacyjnej wg źródeł </t>
  </si>
  <si>
    <t>udział % EFS</t>
  </si>
  <si>
    <t>% rozliczenia</t>
  </si>
  <si>
    <t>7a. Data rozpoczęcia realizacji projektu:</t>
  </si>
  <si>
    <t>7b. Data zakończenia realizacji projektu:</t>
  </si>
  <si>
    <t>suma części A Razem wydatki</t>
  </si>
  <si>
    <t>suma części B Razem wydatki</t>
  </si>
  <si>
    <t>suma części C Razem wydatki</t>
  </si>
  <si>
    <t xml:space="preserve">Budżet państwa </t>
  </si>
  <si>
    <t xml:space="preserve">OSZCZĘDNOŚCI </t>
  </si>
  <si>
    <t xml:space="preserve">EFS </t>
  </si>
  <si>
    <t>Tabela oszczędności i nieprawidłowości</t>
  </si>
  <si>
    <t>Tabela finansowa</t>
  </si>
  <si>
    <t>11. Data zatwierdzenia</t>
  </si>
  <si>
    <r>
      <t xml:space="preserve">Część C - WNIOSKI REFUNDACYJNE </t>
    </r>
    <r>
      <rPr>
        <b/>
        <sz val="11"/>
        <color rgb="FFFF0000"/>
        <rFont val="Czcionka tekstu podstawowego"/>
        <charset val="238"/>
      </rPr>
      <t xml:space="preserve">(POŚREDNIE I KOŃCOWE) </t>
    </r>
    <r>
      <rPr>
        <b/>
        <sz val="20"/>
        <color rgb="FFFF0000"/>
        <rFont val="Czcionka tekstu podstawowego"/>
        <charset val="238"/>
      </rPr>
      <t>EFRR</t>
    </r>
  </si>
  <si>
    <t xml:space="preserve">Harmonogram składania wniosków o płatność </t>
  </si>
  <si>
    <t>Załącznik nr 2 do umowy: Harmonogram skladania wniosków o płatność</t>
  </si>
  <si>
    <t>XXX-miasto na prawach powiatu</t>
  </si>
  <si>
    <t>jednostka samorządu terytorialnego</t>
  </si>
  <si>
    <t>WND-RPSL.09.01.06-24-999/13-000</t>
  </si>
  <si>
    <t>Jan Kowalski</t>
  </si>
  <si>
    <t>nie dotyczy</t>
  </si>
  <si>
    <t>listopad 2015</t>
  </si>
  <si>
    <t>styczeń 2016</t>
  </si>
  <si>
    <t>grudzień 2016</t>
  </si>
  <si>
    <t>marzec 2017</t>
  </si>
  <si>
    <t>czerwiec 2017</t>
  </si>
  <si>
    <t>wrzesień 2017</t>
  </si>
  <si>
    <t>grudzień 2017</t>
  </si>
  <si>
    <t xml:space="preserve">Do przodu </t>
  </si>
  <si>
    <t>grudzień 2015</t>
  </si>
  <si>
    <t>Stowarzyszenie XXX</t>
  </si>
  <si>
    <t>jednostka prywatna</t>
  </si>
  <si>
    <t>WND-RPSL.09.03.01-24-0999/15-001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</si>
</sst>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yyyy/mm/dd;@"/>
  </numFmts>
  <fonts count="1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sz val="20"/>
      <color rgb="FFFF0000"/>
      <name val="Czcionka tekstu podstawowego"/>
      <charset val="238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4"/>
      <color rgb="FFFF0000"/>
      <name val="Czcionka tekstu podstawowego"/>
      <charset val="238"/>
    </font>
    <font>
      <b/>
      <sz val="18"/>
      <color rgb="FFFF0000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71">
    <xf numFmtId="0" fontId="0" fillId="0" borderId="0" xfId="0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 wrapText="1"/>
    </xf>
    <xf numFmtId="10" fontId="3" fillId="3" borderId="30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 vertical="center" wrapText="1"/>
    </xf>
    <xf numFmtId="164" fontId="3" fillId="3" borderId="31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4" fillId="4" borderId="25" xfId="0" applyFont="1" applyFill="1" applyBorder="1" applyAlignment="1">
      <alignment horizontal="center" vertical="center" wrapText="1"/>
    </xf>
    <xf numFmtId="164" fontId="10" fillId="3" borderId="33" xfId="0" applyNumberFormat="1" applyFont="1" applyFill="1" applyBorder="1" applyAlignment="1">
      <alignment horizontal="center" vertical="center" wrapText="1"/>
    </xf>
    <xf numFmtId="10" fontId="10" fillId="3" borderId="3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164" fontId="10" fillId="3" borderId="15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0" fontId="10" fillId="3" borderId="37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10" fontId="10" fillId="3" borderId="24" xfId="0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0" fontId="0" fillId="5" borderId="11" xfId="0" applyFill="1" applyBorder="1"/>
    <xf numFmtId="0" fontId="0" fillId="5" borderId="6" xfId="0" applyFill="1" applyBorder="1"/>
    <xf numFmtId="0" fontId="0" fillId="0" borderId="0" xfId="0" applyBorder="1"/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3" borderId="38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10" fontId="3" fillId="0" borderId="30" xfId="0" applyNumberFormat="1" applyFont="1" applyFill="1" applyBorder="1" applyAlignment="1">
      <alignment horizontal="center" vertical="center" wrapText="1"/>
    </xf>
    <xf numFmtId="10" fontId="3" fillId="0" borderId="32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0" fontId="3" fillId="3" borderId="3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0" fontId="3" fillId="3" borderId="43" xfId="0" applyNumberFormat="1" applyFont="1" applyFill="1" applyBorder="1" applyAlignment="1">
      <alignment horizontal="center" vertical="center" wrapText="1"/>
    </xf>
    <xf numFmtId="4" fontId="3" fillId="5" borderId="38" xfId="0" applyNumberFormat="1" applyFont="1" applyFill="1" applyBorder="1" applyAlignment="1">
      <alignment horizontal="center" vertical="center" wrapText="1"/>
    </xf>
    <xf numFmtId="10" fontId="3" fillId="3" borderId="22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4" fontId="3" fillId="5" borderId="36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10" fontId="3" fillId="0" borderId="46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 wrapText="1"/>
    </xf>
    <xf numFmtId="4" fontId="3" fillId="5" borderId="4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3" fillId="5" borderId="3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 wrapText="1"/>
    </xf>
    <xf numFmtId="4" fontId="3" fillId="3" borderId="28" xfId="0" applyNumberFormat="1" applyFont="1" applyFill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4" fontId="3" fillId="3" borderId="29" xfId="0" applyNumberFormat="1" applyFont="1" applyFill="1" applyBorder="1" applyAlignment="1">
      <alignment horizontal="center" vertical="center" wrapText="1"/>
    </xf>
    <xf numFmtId="4" fontId="3" fillId="3" borderId="31" xfId="0" applyNumberFormat="1" applyFont="1" applyFill="1" applyBorder="1" applyAlignment="1">
      <alignment horizontal="center" vertical="center" wrapText="1"/>
    </xf>
    <xf numFmtId="10" fontId="10" fillId="3" borderId="15" xfId="0" applyNumberFormat="1" applyFont="1" applyFill="1" applyBorder="1" applyAlignment="1">
      <alignment horizontal="center" vertical="center" wrapText="1"/>
    </xf>
    <xf numFmtId="10" fontId="10" fillId="3" borderId="33" xfId="0" applyNumberFormat="1" applyFont="1" applyFill="1" applyBorder="1" applyAlignment="1">
      <alignment horizontal="center" vertical="center" wrapText="1"/>
    </xf>
    <xf numFmtId="10" fontId="10" fillId="3" borderId="38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4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164" fontId="3" fillId="2" borderId="32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46" xfId="0" applyNumberFormat="1" applyFont="1" applyFill="1" applyBorder="1" applyAlignment="1">
      <alignment horizontal="center" vertical="center" wrapText="1"/>
    </xf>
    <xf numFmtId="10" fontId="3" fillId="3" borderId="22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0" fontId="3" fillId="3" borderId="46" xfId="0" applyNumberFormat="1" applyFont="1" applyFill="1" applyBorder="1" applyAlignment="1">
      <alignment horizontal="center" vertical="center" wrapText="1"/>
    </xf>
    <xf numFmtId="4" fontId="3" fillId="3" borderId="38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4" fontId="3" fillId="5" borderId="49" xfId="0" applyNumberFormat="1" applyFont="1" applyFill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3" fillId="5" borderId="38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0" fillId="0" borderId="5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9" fontId="0" fillId="0" borderId="11" xfId="1" applyFont="1" applyBorder="1" applyAlignment="1">
      <alignment horizontal="center" vertical="center" wrapText="1"/>
    </xf>
    <xf numFmtId="9" fontId="0" fillId="0" borderId="6" xfId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5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1</xdr:row>
      <xdr:rowOff>476250</xdr:rowOff>
    </xdr:from>
    <xdr:to>
      <xdr:col>19</xdr:col>
      <xdr:colOff>416718</xdr:colOff>
      <xdr:row>1</xdr:row>
      <xdr:rowOff>1666875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066800"/>
          <a:ext cx="14675643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1</xdr:row>
      <xdr:rowOff>476250</xdr:rowOff>
    </xdr:from>
    <xdr:to>
      <xdr:col>19</xdr:col>
      <xdr:colOff>416718</xdr:colOff>
      <xdr:row>1</xdr:row>
      <xdr:rowOff>1666875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066800"/>
          <a:ext cx="14675643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topLeftCell="A25" zoomScale="80" zoomScaleNormal="80" workbookViewId="0">
      <selection activeCell="L30" sqref="L30"/>
    </sheetView>
  </sheetViews>
  <sheetFormatPr defaultRowHeight="14.25"/>
  <cols>
    <col min="1" max="1" width="2.375" customWidth="1"/>
    <col min="2" max="2" width="2.25" customWidth="1"/>
    <col min="3" max="3" width="6.625" customWidth="1"/>
    <col min="4" max="4" width="7.125" style="6" customWidth="1"/>
    <col min="5" max="5" width="10.625" style="5" customWidth="1"/>
    <col min="6" max="6" width="11.125" bestFit="1" customWidth="1"/>
    <col min="7" max="7" width="13.125" customWidth="1"/>
    <col min="8" max="8" width="11.125" customWidth="1"/>
    <col min="9" max="9" width="10.75" customWidth="1"/>
    <col min="10" max="11" width="15" style="4" bestFit="1" customWidth="1"/>
    <col min="12" max="12" width="15.75" customWidth="1"/>
    <col min="13" max="13" width="10.625" customWidth="1"/>
    <col min="14" max="14" width="13.75" customWidth="1"/>
    <col min="15" max="15" width="14.25" style="4" customWidth="1"/>
    <col min="16" max="16" width="12.875" style="4" customWidth="1"/>
    <col min="17" max="17" width="12" style="4" customWidth="1"/>
    <col min="18" max="18" width="15.75" style="4" customWidth="1"/>
    <col min="19" max="19" width="11" customWidth="1"/>
    <col min="21" max="21" width="12" customWidth="1"/>
    <col min="22" max="22" width="11" customWidth="1"/>
    <col min="23" max="23" width="21.25" customWidth="1"/>
  </cols>
  <sheetData>
    <row r="1" spans="1:23" s="5" customFormat="1" ht="46.5" customHeight="1" thickBot="1">
      <c r="C1" s="255" t="s">
        <v>66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1:23" ht="147.75" customHeight="1" thickBot="1">
      <c r="A2" s="46"/>
      <c r="B2" s="46"/>
      <c r="C2" s="256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257"/>
    </row>
    <row r="3" spans="1:23" ht="15.75" thickBot="1">
      <c r="C3" s="258" t="s">
        <v>65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60"/>
    </row>
    <row r="4" spans="1:23" ht="15" thickBot="1">
      <c r="C4" s="240" t="s">
        <v>2</v>
      </c>
      <c r="D4" s="241"/>
      <c r="E4" s="241"/>
      <c r="F4" s="241"/>
      <c r="G4" s="242"/>
      <c r="H4" s="252" t="s">
        <v>67</v>
      </c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4"/>
    </row>
    <row r="5" spans="1:23" ht="15" thickBot="1">
      <c r="C5" s="261" t="s">
        <v>42</v>
      </c>
      <c r="D5" s="262"/>
      <c r="E5" s="262"/>
      <c r="F5" s="262"/>
      <c r="G5" s="262"/>
      <c r="H5" s="263" t="s">
        <v>68</v>
      </c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9"/>
    </row>
    <row r="6" spans="1:23" ht="15" thickBot="1">
      <c r="C6" s="240" t="s">
        <v>3</v>
      </c>
      <c r="D6" s="241"/>
      <c r="E6" s="241"/>
      <c r="F6" s="241"/>
      <c r="G6" s="242"/>
      <c r="H6" s="249" t="s">
        <v>79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1"/>
    </row>
    <row r="7" spans="1:23" ht="15" thickBot="1">
      <c r="C7" s="240" t="s">
        <v>41</v>
      </c>
      <c r="D7" s="241"/>
      <c r="E7" s="241"/>
      <c r="F7" s="241"/>
      <c r="G7" s="242"/>
      <c r="H7" s="252" t="s">
        <v>69</v>
      </c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4"/>
    </row>
    <row r="8" spans="1:23" ht="15" thickBot="1">
      <c r="C8" s="240" t="s">
        <v>30</v>
      </c>
      <c r="D8" s="241"/>
      <c r="E8" s="241"/>
      <c r="F8" s="241"/>
      <c r="G8" s="242"/>
      <c r="H8" s="246">
        <v>850000</v>
      </c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8"/>
    </row>
    <row r="9" spans="1:23" ht="15" thickBot="1">
      <c r="C9" s="240" t="s">
        <v>27</v>
      </c>
      <c r="D9" s="241"/>
      <c r="E9" s="241"/>
      <c r="F9" s="241"/>
      <c r="G9" s="242"/>
      <c r="H9" s="246">
        <v>10000</v>
      </c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8"/>
    </row>
    <row r="10" spans="1:23" ht="29.25" customHeight="1" thickBot="1">
      <c r="C10" s="240" t="s">
        <v>28</v>
      </c>
      <c r="D10" s="241"/>
      <c r="E10" s="241"/>
      <c r="F10" s="241"/>
      <c r="G10" s="242"/>
      <c r="H10" s="243">
        <v>850000</v>
      </c>
      <c r="I10" s="244"/>
      <c r="J10" s="244"/>
      <c r="K10" s="244"/>
      <c r="L10" s="244"/>
      <c r="M10" s="244"/>
      <c r="N10" s="244"/>
      <c r="O10" s="244"/>
      <c r="P10" s="244"/>
      <c r="Q10" s="20">
        <v>1</v>
      </c>
      <c r="R10" s="126"/>
      <c r="S10" s="126"/>
      <c r="T10" s="126"/>
      <c r="U10" s="126"/>
      <c r="V10" s="126"/>
      <c r="W10" s="127"/>
    </row>
    <row r="11" spans="1:23" ht="15" thickBot="1">
      <c r="C11" s="240" t="s">
        <v>29</v>
      </c>
      <c r="D11" s="241"/>
      <c r="E11" s="241"/>
      <c r="F11" s="241"/>
      <c r="G11" s="242"/>
      <c r="H11" s="243">
        <v>0</v>
      </c>
      <c r="I11" s="244"/>
      <c r="J11" s="244"/>
      <c r="K11" s="244"/>
      <c r="L11" s="244"/>
      <c r="M11" s="244"/>
      <c r="N11" s="244"/>
      <c r="O11" s="244"/>
      <c r="P11" s="244"/>
      <c r="Q11" s="20">
        <v>0</v>
      </c>
      <c r="R11" s="126"/>
      <c r="S11" s="126"/>
      <c r="T11" s="126"/>
      <c r="U11" s="126"/>
      <c r="V11" s="126"/>
      <c r="W11" s="127"/>
    </row>
    <row r="12" spans="1:23" ht="15" thickBot="1">
      <c r="C12" s="223" t="s">
        <v>31</v>
      </c>
      <c r="D12" s="224"/>
      <c r="E12" s="224"/>
      <c r="F12" s="224"/>
      <c r="G12" s="225"/>
      <c r="H12" s="243">
        <v>150000</v>
      </c>
      <c r="I12" s="244"/>
      <c r="J12" s="244"/>
      <c r="K12" s="244"/>
      <c r="L12" s="244"/>
      <c r="M12" s="244"/>
      <c r="N12" s="244"/>
      <c r="O12" s="244"/>
      <c r="P12" s="244"/>
      <c r="Q12" s="20">
        <v>0.15</v>
      </c>
      <c r="R12" s="126"/>
      <c r="S12" s="126"/>
      <c r="T12" s="126"/>
      <c r="U12" s="126"/>
      <c r="V12" s="126"/>
      <c r="W12" s="127"/>
    </row>
    <row r="13" spans="1:23" ht="15" thickBot="1">
      <c r="C13" s="240" t="s">
        <v>32</v>
      </c>
      <c r="D13" s="241"/>
      <c r="E13" s="241"/>
      <c r="F13" s="241"/>
      <c r="G13" s="242"/>
      <c r="H13" s="243">
        <v>1000000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5"/>
    </row>
    <row r="14" spans="1:23" ht="30" customHeight="1" thickBot="1">
      <c r="C14" s="234" t="s">
        <v>53</v>
      </c>
      <c r="D14" s="235"/>
      <c r="E14" s="235"/>
      <c r="F14" s="235"/>
      <c r="G14" s="236"/>
      <c r="H14" s="237">
        <v>42309</v>
      </c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9"/>
    </row>
    <row r="15" spans="1:23" ht="27.75" customHeight="1" thickBot="1">
      <c r="C15" s="234" t="s">
        <v>54</v>
      </c>
      <c r="D15" s="235"/>
      <c r="E15" s="235"/>
      <c r="F15" s="235"/>
      <c r="G15" s="236"/>
      <c r="H15" s="237">
        <v>43100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9"/>
    </row>
    <row r="16" spans="1:23" ht="15" thickBot="1">
      <c r="C16" s="240" t="s">
        <v>33</v>
      </c>
      <c r="D16" s="241"/>
      <c r="E16" s="241"/>
      <c r="F16" s="241"/>
      <c r="G16" s="242"/>
      <c r="H16" s="125" t="s">
        <v>70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7"/>
    </row>
    <row r="17" spans="2:23" ht="15" thickBot="1">
      <c r="C17" s="223" t="s">
        <v>34</v>
      </c>
      <c r="D17" s="224"/>
      <c r="E17" s="224"/>
      <c r="F17" s="224"/>
      <c r="G17" s="225"/>
      <c r="H17" s="125" t="s">
        <v>71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7"/>
    </row>
    <row r="18" spans="2:23" ht="15" thickBot="1">
      <c r="C18" s="223" t="s">
        <v>35</v>
      </c>
      <c r="D18" s="224"/>
      <c r="E18" s="224"/>
      <c r="F18" s="224"/>
      <c r="G18" s="225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7"/>
    </row>
    <row r="19" spans="2:23" ht="15" thickBot="1">
      <c r="C19" s="226" t="s">
        <v>63</v>
      </c>
      <c r="D19" s="227"/>
      <c r="E19" s="227"/>
      <c r="F19" s="227"/>
      <c r="G19" s="228"/>
      <c r="H19" s="229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1"/>
    </row>
    <row r="20" spans="2:23">
      <c r="C20" s="13"/>
      <c r="D20" s="13"/>
      <c r="E20" s="13"/>
      <c r="F20" s="13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2:23" ht="15" customHeight="1">
      <c r="C21" s="232"/>
      <c r="D21" s="232"/>
      <c r="E21" s="232"/>
      <c r="F21" s="232"/>
      <c r="G21" s="232"/>
      <c r="H21" s="232"/>
      <c r="I21" s="42"/>
      <c r="J21" s="42"/>
      <c r="K21" s="42"/>
      <c r="L21" s="42"/>
      <c r="M21" s="12"/>
      <c r="N21" s="233"/>
      <c r="O21" s="233"/>
      <c r="P21" s="233"/>
      <c r="Q21" s="233"/>
      <c r="R21" s="12"/>
      <c r="S21" s="12"/>
      <c r="T21" s="12"/>
      <c r="U21" s="12"/>
      <c r="V21" s="12"/>
      <c r="W21" s="12"/>
    </row>
    <row r="22" spans="2:23" ht="29.25" customHeight="1">
      <c r="C22" s="232"/>
      <c r="D22" s="232"/>
      <c r="E22" s="232"/>
      <c r="F22" s="232"/>
      <c r="G22" s="232"/>
      <c r="H22" s="232"/>
      <c r="I22" s="42"/>
      <c r="J22" s="42"/>
      <c r="K22" s="42"/>
      <c r="L22" s="42"/>
      <c r="M22" s="12"/>
      <c r="N22" s="233"/>
      <c r="O22" s="233"/>
      <c r="P22" s="233"/>
      <c r="Q22" s="233"/>
      <c r="R22" s="12"/>
      <c r="S22" s="12"/>
      <c r="T22" s="233"/>
      <c r="U22" s="233"/>
      <c r="V22" s="12"/>
      <c r="W22" s="12"/>
    </row>
    <row r="23" spans="2:23" ht="26.25" customHeight="1">
      <c r="D23"/>
      <c r="E23"/>
      <c r="J23"/>
      <c r="K23"/>
      <c r="M23" s="12"/>
      <c r="N23" s="66"/>
      <c r="O23" s="66"/>
      <c r="P23" s="66"/>
      <c r="Q23" s="66"/>
      <c r="R23" s="12"/>
      <c r="S23" s="12"/>
      <c r="T23" s="66"/>
      <c r="U23" s="66"/>
      <c r="V23" s="12"/>
      <c r="W23" s="12"/>
    </row>
    <row r="24" spans="2:23" ht="15" thickBot="1">
      <c r="C24" t="s">
        <v>62</v>
      </c>
      <c r="D24"/>
      <c r="E24"/>
    </row>
    <row r="25" spans="2:23" s="4" customFormat="1" ht="66" customHeight="1" thickBot="1">
      <c r="C25" s="58" t="s">
        <v>21</v>
      </c>
      <c r="D25" s="58" t="s">
        <v>19</v>
      </c>
      <c r="E25" s="58" t="s">
        <v>20</v>
      </c>
      <c r="F25" s="203" t="s">
        <v>48</v>
      </c>
      <c r="G25" s="205"/>
      <c r="H25" s="218" t="s">
        <v>45</v>
      </c>
      <c r="I25" s="203" t="s">
        <v>44</v>
      </c>
      <c r="J25" s="204"/>
      <c r="K25" s="204"/>
      <c r="L25" s="205"/>
      <c r="M25" s="218" t="s">
        <v>45</v>
      </c>
      <c r="N25" s="203" t="s">
        <v>43</v>
      </c>
      <c r="O25" s="204"/>
      <c r="P25" s="204"/>
      <c r="Q25" s="204"/>
      <c r="R25" s="205"/>
      <c r="S25" s="218" t="s">
        <v>45</v>
      </c>
      <c r="T25" s="203" t="s">
        <v>64</v>
      </c>
      <c r="U25" s="204"/>
      <c r="V25" s="204"/>
      <c r="W25" s="205"/>
    </row>
    <row r="26" spans="2:23" s="4" customFormat="1" ht="45.75" thickBot="1">
      <c r="C26" s="206"/>
      <c r="D26" s="206"/>
      <c r="E26" s="206"/>
      <c r="F26" s="209" t="s">
        <v>0</v>
      </c>
      <c r="G26" s="212" t="s">
        <v>1</v>
      </c>
      <c r="H26" s="219"/>
      <c r="I26" s="212" t="s">
        <v>4</v>
      </c>
      <c r="J26" s="215" t="s">
        <v>11</v>
      </c>
      <c r="K26" s="215" t="s">
        <v>10</v>
      </c>
      <c r="L26" s="28" t="s">
        <v>49</v>
      </c>
      <c r="M26" s="219"/>
      <c r="N26" s="212" t="s">
        <v>4</v>
      </c>
      <c r="O26" s="220" t="s">
        <v>11</v>
      </c>
      <c r="P26" s="220" t="s">
        <v>10</v>
      </c>
      <c r="Q26" s="220" t="s">
        <v>6</v>
      </c>
      <c r="R26" s="28" t="s">
        <v>52</v>
      </c>
      <c r="S26" s="219"/>
      <c r="T26" s="209" t="s">
        <v>4</v>
      </c>
      <c r="U26" s="220" t="s">
        <v>11</v>
      </c>
      <c r="V26" s="220" t="s">
        <v>10</v>
      </c>
      <c r="W26" s="61" t="s">
        <v>50</v>
      </c>
    </row>
    <row r="27" spans="2:23" s="4" customFormat="1" ht="30.75" thickBot="1">
      <c r="C27" s="207"/>
      <c r="D27" s="207"/>
      <c r="E27" s="207"/>
      <c r="F27" s="210"/>
      <c r="G27" s="213"/>
      <c r="H27" s="219"/>
      <c r="I27" s="213"/>
      <c r="J27" s="216"/>
      <c r="K27" s="216"/>
      <c r="L27" s="9" t="s">
        <v>25</v>
      </c>
      <c r="M27" s="219"/>
      <c r="N27" s="213"/>
      <c r="O27" s="221"/>
      <c r="P27" s="221"/>
      <c r="Q27" s="221"/>
      <c r="R27" s="29" t="s">
        <v>51</v>
      </c>
      <c r="S27" s="219"/>
      <c r="T27" s="210"/>
      <c r="U27" s="221"/>
      <c r="V27" s="221"/>
      <c r="W27" s="29" t="s">
        <v>46</v>
      </c>
    </row>
    <row r="28" spans="2:23" ht="45.75" thickBot="1">
      <c r="C28" s="208"/>
      <c r="D28" s="208"/>
      <c r="E28" s="208"/>
      <c r="F28" s="211"/>
      <c r="G28" s="214"/>
      <c r="H28" s="219"/>
      <c r="I28" s="214"/>
      <c r="J28" s="217"/>
      <c r="K28" s="217"/>
      <c r="L28" s="3" t="s">
        <v>26</v>
      </c>
      <c r="M28" s="219"/>
      <c r="N28" s="214"/>
      <c r="O28" s="222"/>
      <c r="P28" s="222"/>
      <c r="Q28" s="222"/>
      <c r="R28" s="3" t="s">
        <v>26</v>
      </c>
      <c r="S28" s="219"/>
      <c r="T28" s="211"/>
      <c r="U28" s="222"/>
      <c r="V28" s="222"/>
      <c r="W28" s="59" t="s">
        <v>26</v>
      </c>
    </row>
    <row r="29" spans="2:23" s="6" customFormat="1" ht="15" thickBot="1">
      <c r="C29" s="57">
        <v>1</v>
      </c>
      <c r="D29" s="57">
        <v>2</v>
      </c>
      <c r="E29" s="57">
        <v>3</v>
      </c>
      <c r="F29" s="7">
        <v>4</v>
      </c>
      <c r="G29" s="8">
        <v>5</v>
      </c>
      <c r="H29" s="219"/>
      <c r="I29" s="22">
        <v>6</v>
      </c>
      <c r="J29" s="2">
        <v>7</v>
      </c>
      <c r="K29" s="2">
        <v>8</v>
      </c>
      <c r="L29" s="63">
        <v>9</v>
      </c>
      <c r="M29" s="219"/>
      <c r="N29" s="60">
        <v>10</v>
      </c>
      <c r="O29" s="58">
        <v>11</v>
      </c>
      <c r="P29" s="58">
        <v>12</v>
      </c>
      <c r="Q29" s="64">
        <v>13</v>
      </c>
      <c r="R29" s="63">
        <v>14</v>
      </c>
      <c r="S29" s="219"/>
      <c r="T29" s="63">
        <v>15</v>
      </c>
      <c r="U29" s="62">
        <v>16</v>
      </c>
      <c r="V29" s="62">
        <v>17</v>
      </c>
      <c r="W29" s="62">
        <v>18</v>
      </c>
    </row>
    <row r="30" spans="2:23" ht="30.75" thickBot="1">
      <c r="B30" s="1"/>
      <c r="C30" s="193">
        <v>2015</v>
      </c>
      <c r="D30" s="192" t="s">
        <v>18</v>
      </c>
      <c r="E30" s="195" t="s">
        <v>72</v>
      </c>
      <c r="F30" s="197">
        <v>42309</v>
      </c>
      <c r="G30" s="199">
        <v>42310</v>
      </c>
      <c r="H30" s="10" t="s">
        <v>9</v>
      </c>
      <c r="I30" s="96">
        <f>J30+K30</f>
        <v>130000</v>
      </c>
      <c r="J30" s="97">
        <f>SUM(J31:J32)</f>
        <v>120000</v>
      </c>
      <c r="K30" s="97">
        <f>SUM(K31:K32)</f>
        <v>10000</v>
      </c>
      <c r="L30" s="73">
        <f>IFERROR(L31+L32,"-")</f>
        <v>1</v>
      </c>
      <c r="M30" s="10" t="s">
        <v>9</v>
      </c>
      <c r="N30" s="16">
        <f>SUM(O30:Q30)</f>
        <v>0</v>
      </c>
      <c r="O30" s="55">
        <f>SUM(O31:O32)</f>
        <v>0</v>
      </c>
      <c r="P30" s="55">
        <f>SUM(P31:P32)</f>
        <v>0</v>
      </c>
      <c r="Q30" s="67">
        <v>0</v>
      </c>
      <c r="R30" s="14"/>
      <c r="S30" s="10" t="s">
        <v>9</v>
      </c>
      <c r="T30" s="16"/>
      <c r="U30" s="55"/>
      <c r="V30" s="55"/>
      <c r="W30" s="14"/>
    </row>
    <row r="31" spans="2:23" ht="15.75" thickBot="1">
      <c r="B31" s="1"/>
      <c r="C31" s="193"/>
      <c r="D31" s="193"/>
      <c r="E31" s="196"/>
      <c r="F31" s="198"/>
      <c r="G31" s="200"/>
      <c r="H31" s="11" t="s">
        <v>14</v>
      </c>
      <c r="I31" s="98">
        <f>J31+K31</f>
        <v>130000</v>
      </c>
      <c r="J31" s="103">
        <v>120000</v>
      </c>
      <c r="K31" s="103">
        <v>10000</v>
      </c>
      <c r="L31" s="15">
        <f>IFERROR(I31/I30,"-")</f>
        <v>1</v>
      </c>
      <c r="M31" s="11" t="s">
        <v>14</v>
      </c>
      <c r="N31" s="18">
        <f>SUM(O31:P31)</f>
        <v>0</v>
      </c>
      <c r="O31" s="109">
        <v>0</v>
      </c>
      <c r="P31" s="109">
        <v>0</v>
      </c>
      <c r="Q31" s="201"/>
      <c r="R31" s="52" t="str">
        <f>IFERROR(N31/(N30-Q30),"-")</f>
        <v>-</v>
      </c>
      <c r="S31" s="11" t="s">
        <v>14</v>
      </c>
      <c r="T31" s="18"/>
      <c r="U31" s="17"/>
      <c r="V31" s="17"/>
      <c r="W31" s="15"/>
    </row>
    <row r="32" spans="2:23" ht="30.75" thickBot="1">
      <c r="B32" s="1"/>
      <c r="C32" s="193"/>
      <c r="D32" s="193"/>
      <c r="E32" s="196"/>
      <c r="F32" s="198"/>
      <c r="G32" s="200"/>
      <c r="H32" s="25" t="s">
        <v>13</v>
      </c>
      <c r="I32" s="99">
        <f>J32+K32</f>
        <v>0</v>
      </c>
      <c r="J32" s="104">
        <v>0</v>
      </c>
      <c r="K32" s="104">
        <v>0</v>
      </c>
      <c r="L32" s="56">
        <f>IFERROR(I32/I30,"-")</f>
        <v>0</v>
      </c>
      <c r="M32" s="70" t="s">
        <v>13</v>
      </c>
      <c r="N32" s="18">
        <f>SUM(O32:P32)</f>
        <v>0</v>
      </c>
      <c r="O32" s="110">
        <v>0</v>
      </c>
      <c r="P32" s="110">
        <v>0</v>
      </c>
      <c r="Q32" s="202"/>
      <c r="R32" s="52" t="str">
        <f>IFERROR(N32/(N30-Q30),"-")</f>
        <v>-</v>
      </c>
      <c r="S32" s="25" t="s">
        <v>13</v>
      </c>
      <c r="T32" s="18"/>
      <c r="U32" s="17"/>
      <c r="V32" s="17"/>
      <c r="W32" s="15"/>
    </row>
    <row r="33" spans="2:23" ht="29.25" customHeight="1" thickBot="1">
      <c r="B33" s="47"/>
      <c r="C33" s="192">
        <v>2016</v>
      </c>
      <c r="D33" s="192" t="s">
        <v>15</v>
      </c>
      <c r="E33" s="189" t="s">
        <v>73</v>
      </c>
      <c r="F33" s="191">
        <v>42311</v>
      </c>
      <c r="G33" s="191">
        <v>42400</v>
      </c>
      <c r="H33" s="48" t="s">
        <v>9</v>
      </c>
      <c r="I33" s="96">
        <f t="shared" ref="I33:I59" si="0">J33+K33</f>
        <v>0</v>
      </c>
      <c r="J33" s="97">
        <f t="shared" ref="J33:K33" si="1">SUM(J34:J35)</f>
        <v>0</v>
      </c>
      <c r="K33" s="97">
        <f t="shared" si="1"/>
        <v>0</v>
      </c>
      <c r="L33" s="73" t="str">
        <f t="shared" ref="L33" si="2">IFERROR(L34+L35,"-")</f>
        <v>-</v>
      </c>
      <c r="M33" s="48" t="s">
        <v>9</v>
      </c>
      <c r="N33" s="16">
        <f>SUM(O33:Q33)</f>
        <v>85000</v>
      </c>
      <c r="O33" s="55">
        <f>SUM(O34:O35)</f>
        <v>70000</v>
      </c>
      <c r="P33" s="55">
        <f>SUM(P34:P35)</f>
        <v>10000</v>
      </c>
      <c r="Q33" s="51">
        <v>5000</v>
      </c>
      <c r="R33" s="73"/>
      <c r="S33" s="48" t="s">
        <v>9</v>
      </c>
      <c r="T33" s="18"/>
      <c r="U33" s="17"/>
      <c r="V33" s="17"/>
      <c r="W33" s="15"/>
    </row>
    <row r="34" spans="2:23" ht="23.25" customHeight="1" thickBot="1">
      <c r="B34" s="47"/>
      <c r="C34" s="193"/>
      <c r="D34" s="193"/>
      <c r="E34" s="190"/>
      <c r="F34" s="190"/>
      <c r="G34" s="190"/>
      <c r="H34" s="48" t="s">
        <v>14</v>
      </c>
      <c r="I34" s="98">
        <f t="shared" si="0"/>
        <v>0</v>
      </c>
      <c r="J34" s="103">
        <v>0</v>
      </c>
      <c r="K34" s="103">
        <v>0</v>
      </c>
      <c r="L34" s="15" t="str">
        <f t="shared" ref="L34" si="3">IFERROR(I34/I33,"-")</f>
        <v>-</v>
      </c>
      <c r="M34" s="48" t="s">
        <v>14</v>
      </c>
      <c r="N34" s="18">
        <f>SUM(O34:P34)</f>
        <v>80000</v>
      </c>
      <c r="O34" s="109">
        <v>70000</v>
      </c>
      <c r="P34" s="109">
        <v>10000</v>
      </c>
      <c r="Q34" s="68"/>
      <c r="R34" s="52">
        <f>IFERROR(N34/(N33-Q33),"-")</f>
        <v>1</v>
      </c>
      <c r="S34" s="48" t="s">
        <v>14</v>
      </c>
      <c r="T34" s="18"/>
      <c r="U34" s="17"/>
      <c r="V34" s="17"/>
      <c r="W34" s="15"/>
    </row>
    <row r="35" spans="2:23" ht="32.25" customHeight="1" thickBot="1">
      <c r="B35" s="47"/>
      <c r="C35" s="193"/>
      <c r="D35" s="194"/>
      <c r="E35" s="190"/>
      <c r="F35" s="190"/>
      <c r="G35" s="190"/>
      <c r="H35" s="48" t="s">
        <v>13</v>
      </c>
      <c r="I35" s="99">
        <f t="shared" si="0"/>
        <v>0</v>
      </c>
      <c r="J35" s="104">
        <v>0</v>
      </c>
      <c r="K35" s="104">
        <v>0</v>
      </c>
      <c r="L35" s="56" t="str">
        <f t="shared" ref="L35" si="4">IFERROR(I35/I33,"-")</f>
        <v>-</v>
      </c>
      <c r="M35" s="48" t="s">
        <v>13</v>
      </c>
      <c r="N35" s="19">
        <f>SUM(O35:P35)</f>
        <v>0</v>
      </c>
      <c r="O35" s="110">
        <v>0</v>
      </c>
      <c r="P35" s="110">
        <v>0</v>
      </c>
      <c r="Q35" s="72"/>
      <c r="R35" s="52">
        <f>IFERROR(N35/(N33-Q33),"-")</f>
        <v>0</v>
      </c>
      <c r="S35" s="48" t="s">
        <v>13</v>
      </c>
      <c r="T35" s="18"/>
      <c r="U35" s="17"/>
      <c r="V35" s="17"/>
      <c r="W35" s="15"/>
    </row>
    <row r="36" spans="2:23" ht="32.25" customHeight="1" thickBot="1">
      <c r="B36" s="47"/>
      <c r="C36" s="193"/>
      <c r="D36" s="192" t="s">
        <v>16</v>
      </c>
      <c r="E36" s="189" t="s">
        <v>22</v>
      </c>
      <c r="F36" s="191">
        <v>42401</v>
      </c>
      <c r="G36" s="191">
        <v>42490</v>
      </c>
      <c r="H36" s="48" t="s">
        <v>9</v>
      </c>
      <c r="I36" s="96">
        <f t="shared" si="0"/>
        <v>150000</v>
      </c>
      <c r="J36" s="97">
        <f t="shared" ref="J36:K36" si="5">SUM(J37:J38)</f>
        <v>150000</v>
      </c>
      <c r="K36" s="97">
        <f t="shared" si="5"/>
        <v>0</v>
      </c>
      <c r="L36" s="73">
        <f t="shared" ref="L36" si="6">IFERROR(L37+L38,"-")</f>
        <v>1</v>
      </c>
      <c r="M36" s="48" t="s">
        <v>9</v>
      </c>
      <c r="N36" s="16">
        <f>SUM(O36:Q36)</f>
        <v>60000</v>
      </c>
      <c r="O36" s="55">
        <f>SUM(O37:O38)</f>
        <v>40000</v>
      </c>
      <c r="P36" s="55">
        <f>SUM(P37:P38)</f>
        <v>0</v>
      </c>
      <c r="Q36" s="51">
        <v>20000</v>
      </c>
      <c r="R36" s="73"/>
      <c r="S36" s="48" t="s">
        <v>9</v>
      </c>
      <c r="T36" s="18"/>
      <c r="U36" s="17"/>
      <c r="V36" s="17"/>
      <c r="W36" s="15"/>
    </row>
    <row r="37" spans="2:23" ht="32.25" customHeight="1" thickBot="1">
      <c r="B37" s="47"/>
      <c r="C37" s="193"/>
      <c r="D37" s="193"/>
      <c r="E37" s="190"/>
      <c r="F37" s="190"/>
      <c r="G37" s="190"/>
      <c r="H37" s="48" t="s">
        <v>14</v>
      </c>
      <c r="I37" s="96">
        <f t="shared" si="0"/>
        <v>150000</v>
      </c>
      <c r="J37" s="103">
        <v>150000</v>
      </c>
      <c r="K37" s="103">
        <v>0</v>
      </c>
      <c r="L37" s="15">
        <f t="shared" ref="L37" si="7">IFERROR(I37/I36,"-")</f>
        <v>1</v>
      </c>
      <c r="M37" s="48" t="s">
        <v>14</v>
      </c>
      <c r="N37" s="18">
        <f>SUM(O37:P37)</f>
        <v>40000</v>
      </c>
      <c r="O37" s="109">
        <v>40000</v>
      </c>
      <c r="P37" s="109">
        <v>0</v>
      </c>
      <c r="Q37" s="68"/>
      <c r="R37" s="52">
        <f>IFERROR(N37/(N36-Q36),"-")</f>
        <v>1</v>
      </c>
      <c r="S37" s="48" t="s">
        <v>14</v>
      </c>
      <c r="T37" s="18"/>
      <c r="U37" s="17"/>
      <c r="V37" s="17"/>
      <c r="W37" s="15"/>
    </row>
    <row r="38" spans="2:23" ht="32.25" customHeight="1" thickBot="1">
      <c r="B38" s="47"/>
      <c r="C38" s="193"/>
      <c r="D38" s="194"/>
      <c r="E38" s="190"/>
      <c r="F38" s="190"/>
      <c r="G38" s="190"/>
      <c r="H38" s="48" t="s">
        <v>13</v>
      </c>
      <c r="I38" s="99">
        <f t="shared" si="0"/>
        <v>0</v>
      </c>
      <c r="J38" s="104">
        <v>0</v>
      </c>
      <c r="K38" s="104">
        <v>0</v>
      </c>
      <c r="L38" s="56">
        <f t="shared" ref="L38" si="8">IFERROR(I38/I36,"-")</f>
        <v>0</v>
      </c>
      <c r="M38" s="48" t="s">
        <v>13</v>
      </c>
      <c r="N38" s="19">
        <f>SUM(O38:P38)</f>
        <v>0</v>
      </c>
      <c r="O38" s="110">
        <v>0</v>
      </c>
      <c r="P38" s="110">
        <v>0</v>
      </c>
      <c r="Q38" s="72"/>
      <c r="R38" s="53">
        <f>IFERROR(N38/(N36-Q36),"-")</f>
        <v>0</v>
      </c>
      <c r="S38" s="48" t="s">
        <v>13</v>
      </c>
      <c r="T38" s="18"/>
      <c r="U38" s="17"/>
      <c r="V38" s="17"/>
      <c r="W38" s="15"/>
    </row>
    <row r="39" spans="2:23" ht="32.25" customHeight="1" thickBot="1">
      <c r="B39" s="47"/>
      <c r="C39" s="193"/>
      <c r="D39" s="192" t="s">
        <v>17</v>
      </c>
      <c r="E39" s="189" t="s">
        <v>23</v>
      </c>
      <c r="F39" s="191">
        <v>42491</v>
      </c>
      <c r="G39" s="191">
        <v>42582</v>
      </c>
      <c r="H39" s="48" t="s">
        <v>9</v>
      </c>
      <c r="I39" s="96">
        <f t="shared" si="0"/>
        <v>100000</v>
      </c>
      <c r="J39" s="97">
        <v>100000</v>
      </c>
      <c r="K39" s="97">
        <f t="shared" ref="K39" si="9">SUM(K40:K41)</f>
        <v>0</v>
      </c>
      <c r="L39" s="73">
        <f t="shared" ref="L39" si="10">IFERROR(L40+L41,"-")</f>
        <v>1</v>
      </c>
      <c r="M39" s="48" t="s">
        <v>9</v>
      </c>
      <c r="N39" s="55">
        <f>SUM(O39:Q39)</f>
        <v>125000</v>
      </c>
      <c r="O39" s="55">
        <f>SUM(O40:O41)</f>
        <v>100000</v>
      </c>
      <c r="P39" s="55">
        <f>SUM(P40:P41)</f>
        <v>0</v>
      </c>
      <c r="Q39" s="51">
        <v>25000</v>
      </c>
      <c r="R39" s="73"/>
      <c r="S39" s="48" t="s">
        <v>9</v>
      </c>
      <c r="T39" s="18"/>
      <c r="U39" s="17"/>
      <c r="V39" s="17"/>
      <c r="W39" s="15"/>
    </row>
    <row r="40" spans="2:23" ht="32.25" customHeight="1" thickBot="1">
      <c r="B40" s="47"/>
      <c r="C40" s="193"/>
      <c r="D40" s="193"/>
      <c r="E40" s="190"/>
      <c r="F40" s="190"/>
      <c r="G40" s="190"/>
      <c r="H40" s="48" t="s">
        <v>14</v>
      </c>
      <c r="I40" s="96">
        <f t="shared" si="0"/>
        <v>100000</v>
      </c>
      <c r="J40" s="103">
        <v>100000</v>
      </c>
      <c r="K40" s="103">
        <v>0</v>
      </c>
      <c r="L40" s="15">
        <f t="shared" ref="L40" si="11">IFERROR(I40/I39,"-")</f>
        <v>1</v>
      </c>
      <c r="M40" s="48" t="s">
        <v>14</v>
      </c>
      <c r="N40" s="17">
        <f>SUM(O40:P40)</f>
        <v>100000</v>
      </c>
      <c r="O40" s="109">
        <v>100000</v>
      </c>
      <c r="P40" s="109">
        <v>0</v>
      </c>
      <c r="Q40" s="68"/>
      <c r="R40" s="52">
        <f>IFERROR(N40/(N39-Q39),"-")</f>
        <v>1</v>
      </c>
      <c r="S40" s="48" t="s">
        <v>14</v>
      </c>
      <c r="T40" s="18"/>
      <c r="U40" s="17"/>
      <c r="V40" s="17"/>
      <c r="W40" s="15"/>
    </row>
    <row r="41" spans="2:23" ht="32.25" customHeight="1" thickBot="1">
      <c r="B41" s="47"/>
      <c r="C41" s="193"/>
      <c r="D41" s="194"/>
      <c r="E41" s="190"/>
      <c r="F41" s="190"/>
      <c r="G41" s="190"/>
      <c r="H41" s="48" t="s">
        <v>13</v>
      </c>
      <c r="I41" s="99">
        <f t="shared" si="0"/>
        <v>0</v>
      </c>
      <c r="J41" s="104">
        <v>0</v>
      </c>
      <c r="K41" s="104">
        <v>0</v>
      </c>
      <c r="L41" s="56">
        <f t="shared" ref="L41" si="12">IFERROR(I41/I39,"-")</f>
        <v>0</v>
      </c>
      <c r="M41" s="48" t="s">
        <v>13</v>
      </c>
      <c r="N41" s="19">
        <f>SUM(O41:P41)</f>
        <v>0</v>
      </c>
      <c r="O41" s="110">
        <v>0</v>
      </c>
      <c r="P41" s="110">
        <v>0</v>
      </c>
      <c r="Q41" s="72"/>
      <c r="R41" s="53">
        <f>IFERROR(N41/(N39-Q39),"-")</f>
        <v>0</v>
      </c>
      <c r="S41" s="48" t="s">
        <v>13</v>
      </c>
      <c r="T41" s="18"/>
      <c r="U41" s="17"/>
      <c r="V41" s="17"/>
      <c r="W41" s="15"/>
    </row>
    <row r="42" spans="2:23" ht="32.25" customHeight="1" thickBot="1">
      <c r="B42" s="47"/>
      <c r="C42" s="193"/>
      <c r="D42" s="192" t="s">
        <v>18</v>
      </c>
      <c r="E42" s="189" t="s">
        <v>24</v>
      </c>
      <c r="F42" s="191">
        <v>42583</v>
      </c>
      <c r="G42" s="191">
        <v>42674</v>
      </c>
      <c r="H42" s="48" t="s">
        <v>9</v>
      </c>
      <c r="I42" s="96">
        <f t="shared" si="0"/>
        <v>120000</v>
      </c>
      <c r="J42" s="97">
        <f t="shared" ref="J42:K42" si="13">SUM(J43:J44)</f>
        <v>120000</v>
      </c>
      <c r="K42" s="97">
        <f t="shared" si="13"/>
        <v>0</v>
      </c>
      <c r="L42" s="73">
        <f t="shared" ref="L42" si="14">IFERROR(L43+L44,"-")</f>
        <v>1</v>
      </c>
      <c r="M42" s="48" t="s">
        <v>9</v>
      </c>
      <c r="N42" s="16">
        <f>SUM(O42:Q42)</f>
        <v>120000</v>
      </c>
      <c r="O42" s="55">
        <f>SUM(O43:O44)</f>
        <v>90000</v>
      </c>
      <c r="P42" s="55">
        <f>SUM(P43:P44)</f>
        <v>0</v>
      </c>
      <c r="Q42" s="51">
        <v>30000</v>
      </c>
      <c r="R42" s="73"/>
      <c r="S42" s="48" t="s">
        <v>9</v>
      </c>
      <c r="T42" s="18"/>
      <c r="U42" s="17"/>
      <c r="V42" s="17"/>
      <c r="W42" s="15"/>
    </row>
    <row r="43" spans="2:23" ht="32.25" customHeight="1" thickBot="1">
      <c r="B43" s="47"/>
      <c r="C43" s="193"/>
      <c r="D43" s="193"/>
      <c r="E43" s="190"/>
      <c r="F43" s="190"/>
      <c r="G43" s="190"/>
      <c r="H43" s="48" t="s">
        <v>14</v>
      </c>
      <c r="I43" s="96">
        <f t="shared" si="0"/>
        <v>120000</v>
      </c>
      <c r="J43" s="103">
        <v>120000</v>
      </c>
      <c r="K43" s="103">
        <v>0</v>
      </c>
      <c r="L43" s="15">
        <f t="shared" ref="L43" si="15">IFERROR(I43/I42,"-")</f>
        <v>1</v>
      </c>
      <c r="M43" s="48" t="s">
        <v>14</v>
      </c>
      <c r="N43" s="18">
        <f>SUM(O43:P43)</f>
        <v>90000</v>
      </c>
      <c r="O43" s="109">
        <v>90000</v>
      </c>
      <c r="P43" s="109">
        <v>0</v>
      </c>
      <c r="Q43" s="68"/>
      <c r="R43" s="52">
        <f>IFERROR(N43/(N42-Q42),"-")</f>
        <v>1</v>
      </c>
      <c r="S43" s="48" t="s">
        <v>14</v>
      </c>
      <c r="T43" s="18"/>
      <c r="U43" s="17"/>
      <c r="V43" s="17"/>
      <c r="W43" s="15"/>
    </row>
    <row r="44" spans="2:23" ht="32.25" customHeight="1" thickBot="1">
      <c r="B44" s="47"/>
      <c r="C44" s="193"/>
      <c r="D44" s="193"/>
      <c r="E44" s="190"/>
      <c r="F44" s="190"/>
      <c r="G44" s="190"/>
      <c r="H44" s="48" t="s">
        <v>13</v>
      </c>
      <c r="I44" s="99">
        <f t="shared" si="0"/>
        <v>0</v>
      </c>
      <c r="J44" s="104">
        <v>0</v>
      </c>
      <c r="K44" s="104">
        <v>0</v>
      </c>
      <c r="L44" s="56">
        <f t="shared" ref="L44" si="16">IFERROR(I44/I42,"-")</f>
        <v>0</v>
      </c>
      <c r="M44" s="48" t="s">
        <v>13</v>
      </c>
      <c r="N44" s="19">
        <f>SUM(O44:P44)</f>
        <v>0</v>
      </c>
      <c r="O44" s="110">
        <v>0</v>
      </c>
      <c r="P44" s="110">
        <v>0</v>
      </c>
      <c r="Q44" s="72"/>
      <c r="R44" s="53">
        <f>IFERROR(N44/(N42-Q42),"-")</f>
        <v>0</v>
      </c>
      <c r="S44" s="48" t="s">
        <v>13</v>
      </c>
      <c r="T44" s="18"/>
      <c r="U44" s="17"/>
      <c r="V44" s="17"/>
      <c r="W44" s="15"/>
    </row>
    <row r="45" spans="2:23" ht="32.25" customHeight="1" thickBot="1">
      <c r="B45" s="47"/>
      <c r="C45" s="193"/>
      <c r="D45" s="193"/>
      <c r="E45" s="189" t="s">
        <v>74</v>
      </c>
      <c r="F45" s="191">
        <v>42675</v>
      </c>
      <c r="G45" s="191">
        <v>42735</v>
      </c>
      <c r="H45" s="48" t="s">
        <v>9</v>
      </c>
      <c r="I45" s="96">
        <f t="shared" si="0"/>
        <v>150000</v>
      </c>
      <c r="J45" s="97">
        <f t="shared" ref="J45:K45" si="17">SUM(J46:J47)</f>
        <v>150000</v>
      </c>
      <c r="K45" s="97">
        <f t="shared" si="17"/>
        <v>0</v>
      </c>
      <c r="L45" s="73">
        <f t="shared" ref="L45" si="18">IFERROR(L46+L47,"-")</f>
        <v>1</v>
      </c>
      <c r="M45" s="48" t="s">
        <v>9</v>
      </c>
      <c r="N45" s="16">
        <f>SUM(O45:Q45)</f>
        <v>150000</v>
      </c>
      <c r="O45" s="55">
        <f>SUM(O46:O47)</f>
        <v>130000</v>
      </c>
      <c r="P45" s="55">
        <f>SUM(P46:P47)</f>
        <v>0</v>
      </c>
      <c r="Q45" s="51">
        <v>20000</v>
      </c>
      <c r="R45" s="73"/>
      <c r="S45" s="48" t="s">
        <v>9</v>
      </c>
      <c r="T45" s="18"/>
      <c r="U45" s="17"/>
      <c r="V45" s="17"/>
      <c r="W45" s="15"/>
    </row>
    <row r="46" spans="2:23" ht="32.25" customHeight="1" thickBot="1">
      <c r="B46" s="47"/>
      <c r="C46" s="193"/>
      <c r="D46" s="193"/>
      <c r="E46" s="190"/>
      <c r="F46" s="190"/>
      <c r="G46" s="190"/>
      <c r="H46" s="48" t="s">
        <v>14</v>
      </c>
      <c r="I46" s="96">
        <f t="shared" si="0"/>
        <v>150000</v>
      </c>
      <c r="J46" s="103">
        <v>150000</v>
      </c>
      <c r="K46" s="103">
        <v>0</v>
      </c>
      <c r="L46" s="15">
        <f t="shared" ref="L46" si="19">IFERROR(I46/I45,"-")</f>
        <v>1</v>
      </c>
      <c r="M46" s="48" t="s">
        <v>14</v>
      </c>
      <c r="N46" s="17">
        <f>SUM(O46:P46)</f>
        <v>130000</v>
      </c>
      <c r="O46" s="109">
        <v>130000</v>
      </c>
      <c r="P46" s="109">
        <v>0</v>
      </c>
      <c r="Q46" s="68"/>
      <c r="R46" s="52">
        <f>IFERROR(N46/(N45-Q45),"-")</f>
        <v>1</v>
      </c>
      <c r="S46" s="48" t="s">
        <v>14</v>
      </c>
      <c r="T46" s="18"/>
      <c r="U46" s="17"/>
      <c r="V46" s="17"/>
      <c r="W46" s="15"/>
    </row>
    <row r="47" spans="2:23" ht="32.25" customHeight="1" thickBot="1">
      <c r="B47" s="47"/>
      <c r="C47" s="194"/>
      <c r="D47" s="194"/>
      <c r="E47" s="190"/>
      <c r="F47" s="190"/>
      <c r="G47" s="190"/>
      <c r="H47" s="48" t="s">
        <v>13</v>
      </c>
      <c r="I47" s="99">
        <f t="shared" si="0"/>
        <v>0</v>
      </c>
      <c r="J47" s="104">
        <v>0</v>
      </c>
      <c r="K47" s="104">
        <v>0</v>
      </c>
      <c r="L47" s="56">
        <f t="shared" ref="L47" si="20">IFERROR(I47/I45,"-")</f>
        <v>0</v>
      </c>
      <c r="M47" s="48" t="s">
        <v>13</v>
      </c>
      <c r="N47" s="19">
        <f>SUM(O47:P47)</f>
        <v>0</v>
      </c>
      <c r="O47" s="110">
        <v>0</v>
      </c>
      <c r="P47" s="110">
        <v>0</v>
      </c>
      <c r="Q47" s="72"/>
      <c r="R47" s="53">
        <f>IFERROR(N47/(N45-Q45),"-")</f>
        <v>0</v>
      </c>
      <c r="S47" s="48" t="s">
        <v>13</v>
      </c>
      <c r="T47" s="18"/>
      <c r="U47" s="17"/>
      <c r="V47" s="17"/>
      <c r="W47" s="15"/>
    </row>
    <row r="48" spans="2:23" ht="32.25" customHeight="1" thickBot="1">
      <c r="B48" s="47"/>
      <c r="C48" s="192">
        <v>2017</v>
      </c>
      <c r="D48" s="192" t="s">
        <v>15</v>
      </c>
      <c r="E48" s="189" t="s">
        <v>75</v>
      </c>
      <c r="F48" s="191">
        <v>42736</v>
      </c>
      <c r="G48" s="191">
        <v>42825</v>
      </c>
      <c r="H48" s="48" t="s">
        <v>9</v>
      </c>
      <c r="I48" s="96">
        <f t="shared" si="0"/>
        <v>100000</v>
      </c>
      <c r="J48" s="97">
        <f t="shared" ref="J48:K48" si="21">SUM(J49:J50)</f>
        <v>100000</v>
      </c>
      <c r="K48" s="97">
        <f t="shared" si="21"/>
        <v>0</v>
      </c>
      <c r="L48" s="73">
        <f t="shared" ref="L48" si="22">IFERROR(L49+L50,"-")</f>
        <v>1</v>
      </c>
      <c r="M48" s="48" t="s">
        <v>9</v>
      </c>
      <c r="N48" s="16">
        <f>SUM(O48:Q48)</f>
        <v>170000</v>
      </c>
      <c r="O48" s="55">
        <f>SUM(O49:O50)</f>
        <v>160000</v>
      </c>
      <c r="P48" s="105">
        <f>SUM(P49:P50)</f>
        <v>0</v>
      </c>
      <c r="Q48" s="74">
        <v>10000</v>
      </c>
      <c r="R48" s="71"/>
      <c r="S48" s="48" t="s">
        <v>9</v>
      </c>
      <c r="T48" s="18"/>
      <c r="U48" s="17"/>
      <c r="V48" s="17"/>
      <c r="W48" s="15"/>
    </row>
    <row r="49" spans="2:23" ht="32.25" customHeight="1" thickBot="1">
      <c r="B49" s="47"/>
      <c r="C49" s="193"/>
      <c r="D49" s="193"/>
      <c r="E49" s="190"/>
      <c r="F49" s="190"/>
      <c r="G49" s="190"/>
      <c r="H49" s="48" t="s">
        <v>14</v>
      </c>
      <c r="I49" s="96">
        <f t="shared" si="0"/>
        <v>100000</v>
      </c>
      <c r="J49" s="103">
        <v>100000</v>
      </c>
      <c r="K49" s="103">
        <v>0</v>
      </c>
      <c r="L49" s="15">
        <f t="shared" ref="L49" si="23">IFERROR(I49/I48,"-")</f>
        <v>1</v>
      </c>
      <c r="M49" s="48" t="s">
        <v>14</v>
      </c>
      <c r="N49" s="17">
        <f>SUM(O49:P49)</f>
        <v>160000</v>
      </c>
      <c r="O49" s="109">
        <v>160000</v>
      </c>
      <c r="P49" s="111">
        <v>0</v>
      </c>
      <c r="Q49" s="75"/>
      <c r="R49" s="52">
        <f>IFERROR(N49/(N48-Q48),"-")</f>
        <v>1</v>
      </c>
      <c r="S49" s="48" t="s">
        <v>14</v>
      </c>
      <c r="T49" s="18"/>
      <c r="U49" s="17"/>
      <c r="V49" s="17"/>
      <c r="W49" s="15"/>
    </row>
    <row r="50" spans="2:23" ht="32.25" customHeight="1" thickBot="1">
      <c r="B50" s="47"/>
      <c r="C50" s="193"/>
      <c r="D50" s="194"/>
      <c r="E50" s="190"/>
      <c r="F50" s="190"/>
      <c r="G50" s="190"/>
      <c r="H50" s="48" t="s">
        <v>13</v>
      </c>
      <c r="I50" s="99">
        <f t="shared" si="0"/>
        <v>0</v>
      </c>
      <c r="J50" s="104">
        <v>0</v>
      </c>
      <c r="K50" s="104">
        <v>0</v>
      </c>
      <c r="L50" s="56">
        <f t="shared" ref="L50" si="24">IFERROR(I50/I48,"-")</f>
        <v>0</v>
      </c>
      <c r="M50" s="48" t="s">
        <v>13</v>
      </c>
      <c r="N50" s="19">
        <f>SUM(O50:P50)</f>
        <v>0</v>
      </c>
      <c r="O50" s="110">
        <v>0</v>
      </c>
      <c r="P50" s="112">
        <v>0</v>
      </c>
      <c r="Q50" s="75"/>
      <c r="R50" s="52">
        <f>IFERROR(N50/(N48-Q48),"-")</f>
        <v>0</v>
      </c>
      <c r="S50" s="48" t="s">
        <v>13</v>
      </c>
      <c r="T50" s="18"/>
      <c r="U50" s="17"/>
      <c r="V50" s="17"/>
      <c r="W50" s="15"/>
    </row>
    <row r="51" spans="2:23" ht="32.25" customHeight="1" thickBot="1">
      <c r="B51" s="47"/>
      <c r="C51" s="193"/>
      <c r="D51" s="192" t="s">
        <v>16</v>
      </c>
      <c r="E51" s="189" t="s">
        <v>76</v>
      </c>
      <c r="F51" s="191">
        <v>42826</v>
      </c>
      <c r="G51" s="191">
        <v>42916</v>
      </c>
      <c r="H51" s="48" t="s">
        <v>9</v>
      </c>
      <c r="I51" s="96">
        <f t="shared" si="0"/>
        <v>50000</v>
      </c>
      <c r="J51" s="97">
        <f t="shared" ref="J51:K51" si="25">SUM(J52:J53)</f>
        <v>50000</v>
      </c>
      <c r="K51" s="97">
        <f t="shared" si="25"/>
        <v>0</v>
      </c>
      <c r="L51" s="73">
        <f t="shared" ref="L51" si="26">IFERROR(L52+L53,"-")</f>
        <v>1</v>
      </c>
      <c r="M51" s="48" t="s">
        <v>9</v>
      </c>
      <c r="N51" s="16">
        <f>SUM(O51:Q51)</f>
        <v>88000</v>
      </c>
      <c r="O51" s="55">
        <f>SUM(O52:O53)</f>
        <v>80000</v>
      </c>
      <c r="P51" s="105">
        <f>SUM(P52:P53)</f>
        <v>0</v>
      </c>
      <c r="Q51" s="77">
        <v>8000</v>
      </c>
      <c r="R51" s="15"/>
      <c r="S51" s="48" t="s">
        <v>9</v>
      </c>
      <c r="T51" s="18"/>
      <c r="U51" s="17"/>
      <c r="V51" s="17"/>
      <c r="W51" s="15"/>
    </row>
    <row r="52" spans="2:23" ht="32.25" customHeight="1" thickBot="1">
      <c r="B52" s="47"/>
      <c r="C52" s="193"/>
      <c r="D52" s="193"/>
      <c r="E52" s="190"/>
      <c r="F52" s="190"/>
      <c r="G52" s="190"/>
      <c r="H52" s="48" t="s">
        <v>14</v>
      </c>
      <c r="I52" s="96">
        <f t="shared" si="0"/>
        <v>50000</v>
      </c>
      <c r="J52" s="103">
        <v>50000</v>
      </c>
      <c r="K52" s="103">
        <v>0</v>
      </c>
      <c r="L52" s="15">
        <f t="shared" ref="L52" si="27">IFERROR(I52/I51,"-")</f>
        <v>1</v>
      </c>
      <c r="M52" s="48" t="s">
        <v>14</v>
      </c>
      <c r="N52" s="17">
        <f>SUM(O52:P52)</f>
        <v>80000</v>
      </c>
      <c r="O52" s="109">
        <v>80000</v>
      </c>
      <c r="P52" s="111">
        <v>0</v>
      </c>
      <c r="Q52" s="75"/>
      <c r="R52" s="52">
        <f>IFERROR(N52/(N51-Q51),"-")</f>
        <v>1</v>
      </c>
      <c r="S52" s="48" t="s">
        <v>14</v>
      </c>
      <c r="T52" s="18"/>
      <c r="U52" s="17"/>
      <c r="V52" s="17"/>
      <c r="W52" s="15"/>
    </row>
    <row r="53" spans="2:23" ht="32.25" customHeight="1" thickBot="1">
      <c r="B53" s="47"/>
      <c r="C53" s="193"/>
      <c r="D53" s="194"/>
      <c r="E53" s="190"/>
      <c r="F53" s="190"/>
      <c r="G53" s="190"/>
      <c r="H53" s="48" t="s">
        <v>13</v>
      </c>
      <c r="I53" s="99">
        <f t="shared" si="0"/>
        <v>0</v>
      </c>
      <c r="J53" s="104">
        <v>0</v>
      </c>
      <c r="K53" s="104">
        <v>0</v>
      </c>
      <c r="L53" s="56">
        <f t="shared" ref="L53" si="28">IFERROR(I53/I51,"-")</f>
        <v>0</v>
      </c>
      <c r="M53" s="79" t="s">
        <v>13</v>
      </c>
      <c r="N53" s="106">
        <f>SUM(O53:P53)</f>
        <v>0</v>
      </c>
      <c r="O53" s="113">
        <v>0</v>
      </c>
      <c r="P53" s="114">
        <v>0</v>
      </c>
      <c r="Q53" s="82"/>
      <c r="R53" s="78">
        <f>IFERROR(N53/(N51-Q51),"-")</f>
        <v>0</v>
      </c>
      <c r="S53" s="48" t="s">
        <v>13</v>
      </c>
      <c r="T53" s="18"/>
      <c r="U53" s="17"/>
      <c r="V53" s="17"/>
      <c r="W53" s="15"/>
    </row>
    <row r="54" spans="2:23" ht="32.25" customHeight="1" thickBot="1">
      <c r="B54" s="47"/>
      <c r="C54" s="193"/>
      <c r="D54" s="192" t="s">
        <v>17</v>
      </c>
      <c r="E54" s="189" t="s">
        <v>77</v>
      </c>
      <c r="F54" s="191">
        <v>42917</v>
      </c>
      <c r="G54" s="191">
        <v>43008</v>
      </c>
      <c r="H54" s="48" t="s">
        <v>9</v>
      </c>
      <c r="I54" s="96">
        <f t="shared" si="0"/>
        <v>50000</v>
      </c>
      <c r="J54" s="97">
        <f t="shared" ref="J54:K54" si="29">SUM(J55:J56)</f>
        <v>50000</v>
      </c>
      <c r="K54" s="97">
        <f t="shared" si="29"/>
        <v>0</v>
      </c>
      <c r="L54" s="73">
        <f t="shared" ref="L54" si="30">IFERROR(L55+L56,"-")</f>
        <v>1</v>
      </c>
      <c r="M54" s="48" t="s">
        <v>9</v>
      </c>
      <c r="N54" s="16">
        <f>SUM(O54:Q54)</f>
        <v>120000</v>
      </c>
      <c r="O54" s="55">
        <f>SUM(O55:O56)</f>
        <v>100000</v>
      </c>
      <c r="P54" s="55">
        <f>SUM(P55:P56)</f>
        <v>0</v>
      </c>
      <c r="Q54" s="51">
        <v>20000</v>
      </c>
      <c r="R54" s="73"/>
      <c r="S54" s="48" t="s">
        <v>9</v>
      </c>
      <c r="T54" s="18"/>
      <c r="U54" s="17"/>
      <c r="V54" s="17"/>
      <c r="W54" s="15"/>
    </row>
    <row r="55" spans="2:23" ht="32.25" customHeight="1" thickBot="1">
      <c r="B55" s="47"/>
      <c r="C55" s="193"/>
      <c r="D55" s="193"/>
      <c r="E55" s="190"/>
      <c r="F55" s="190"/>
      <c r="G55" s="190"/>
      <c r="H55" s="48" t="s">
        <v>14</v>
      </c>
      <c r="I55" s="96">
        <f t="shared" si="0"/>
        <v>50000</v>
      </c>
      <c r="J55" s="103">
        <v>50000</v>
      </c>
      <c r="K55" s="103">
        <v>0</v>
      </c>
      <c r="L55" s="15">
        <f t="shared" ref="L55:L61" si="31">IFERROR(I55/I54,"-")</f>
        <v>1</v>
      </c>
      <c r="M55" s="48" t="s">
        <v>14</v>
      </c>
      <c r="N55" s="17">
        <f>SUM(O55:P55)</f>
        <v>100000</v>
      </c>
      <c r="O55" s="109">
        <v>100000</v>
      </c>
      <c r="P55" s="109">
        <v>0</v>
      </c>
      <c r="Q55" s="68"/>
      <c r="R55" s="52">
        <f>IFERROR(N55/(N54-Q54),"-")</f>
        <v>1</v>
      </c>
      <c r="S55" s="48" t="s">
        <v>14</v>
      </c>
      <c r="T55" s="18"/>
      <c r="U55" s="17"/>
      <c r="V55" s="17"/>
      <c r="W55" s="15"/>
    </row>
    <row r="56" spans="2:23" ht="32.25" customHeight="1" thickBot="1">
      <c r="B56" s="47"/>
      <c r="C56" s="193"/>
      <c r="D56" s="194"/>
      <c r="E56" s="190"/>
      <c r="F56" s="190"/>
      <c r="G56" s="190"/>
      <c r="H56" s="48" t="s">
        <v>13</v>
      </c>
      <c r="I56" s="99">
        <f t="shared" si="0"/>
        <v>0</v>
      </c>
      <c r="J56" s="104">
        <v>0</v>
      </c>
      <c r="K56" s="104">
        <v>0</v>
      </c>
      <c r="L56" s="56">
        <f t="shared" ref="L56" si="32">IFERROR(I56/I54,"-")</f>
        <v>0</v>
      </c>
      <c r="M56" s="48" t="s">
        <v>13</v>
      </c>
      <c r="N56" s="19">
        <f>SUM(O56:P56)</f>
        <v>0</v>
      </c>
      <c r="O56" s="110">
        <v>0</v>
      </c>
      <c r="P56" s="110">
        <v>0</v>
      </c>
      <c r="Q56" s="72"/>
      <c r="R56" s="53">
        <f>IFERROR(N56/(N54-Q54),"-")</f>
        <v>0</v>
      </c>
      <c r="S56" s="48" t="s">
        <v>13</v>
      </c>
      <c r="T56" s="18"/>
      <c r="U56" s="17"/>
      <c r="V56" s="17"/>
      <c r="W56" s="15"/>
    </row>
    <row r="57" spans="2:23" ht="32.25" customHeight="1" thickBot="1">
      <c r="B57" s="47"/>
      <c r="C57" s="193"/>
      <c r="D57" s="192" t="s">
        <v>18</v>
      </c>
      <c r="E57" s="189" t="s">
        <v>78</v>
      </c>
      <c r="F57" s="191">
        <v>43009</v>
      </c>
      <c r="G57" s="191">
        <v>43100</v>
      </c>
      <c r="H57" s="48" t="s">
        <v>9</v>
      </c>
      <c r="I57" s="96">
        <f t="shared" si="0"/>
        <v>0</v>
      </c>
      <c r="J57" s="97">
        <v>0</v>
      </c>
      <c r="K57" s="97">
        <f t="shared" ref="K57" si="33">SUM(K58:K59)</f>
        <v>0</v>
      </c>
      <c r="L57" s="73" t="str">
        <f t="shared" ref="L57" si="34">IFERROR(L58+L59,"-")</f>
        <v>-</v>
      </c>
      <c r="M57" s="70" t="s">
        <v>9</v>
      </c>
      <c r="N57" s="107">
        <f>SUM(O57:Q57)</f>
        <v>82000</v>
      </c>
      <c r="O57" s="108">
        <f>SUM(O58:O59)</f>
        <v>70000</v>
      </c>
      <c r="P57" s="108">
        <f>SUM(P58:P59)</f>
        <v>0</v>
      </c>
      <c r="Q57" s="69">
        <v>12000</v>
      </c>
      <c r="R57" s="71"/>
      <c r="S57" s="48" t="s">
        <v>9</v>
      </c>
      <c r="T57" s="18"/>
      <c r="U57" s="17"/>
      <c r="V57" s="17"/>
      <c r="W57" s="15"/>
    </row>
    <row r="58" spans="2:23" ht="32.25" customHeight="1" thickBot="1">
      <c r="B58" s="47"/>
      <c r="C58" s="193"/>
      <c r="D58" s="193"/>
      <c r="E58" s="190"/>
      <c r="F58" s="190"/>
      <c r="G58" s="190"/>
      <c r="H58" s="48" t="s">
        <v>14</v>
      </c>
      <c r="I58" s="96">
        <f t="shared" si="0"/>
        <v>0</v>
      </c>
      <c r="J58" s="103">
        <v>0</v>
      </c>
      <c r="K58" s="103">
        <v>0</v>
      </c>
      <c r="L58" s="15" t="str">
        <f t="shared" ref="L58" si="35">IFERROR(I58/I57,"-")</f>
        <v>-</v>
      </c>
      <c r="M58" s="48" t="s">
        <v>14</v>
      </c>
      <c r="N58" s="17">
        <f>SUM(O58:P58)</f>
        <v>70000</v>
      </c>
      <c r="O58" s="109">
        <v>70000</v>
      </c>
      <c r="P58" s="109">
        <v>0</v>
      </c>
      <c r="Q58" s="68"/>
      <c r="R58" s="52">
        <f>IFERROR(N58/(N57-Q57),"-")</f>
        <v>1</v>
      </c>
      <c r="S58" s="48" t="s">
        <v>14</v>
      </c>
      <c r="T58" s="18"/>
      <c r="U58" s="17"/>
      <c r="V58" s="17"/>
      <c r="W58" s="15"/>
    </row>
    <row r="59" spans="2:23" ht="32.25" customHeight="1" thickBot="1">
      <c r="B59" s="47"/>
      <c r="C59" s="194"/>
      <c r="D59" s="194"/>
      <c r="E59" s="190"/>
      <c r="F59" s="190"/>
      <c r="G59" s="190"/>
      <c r="H59" s="48" t="s">
        <v>13</v>
      </c>
      <c r="I59" s="99">
        <f t="shared" si="0"/>
        <v>0</v>
      </c>
      <c r="J59" s="104">
        <v>0</v>
      </c>
      <c r="K59" s="104">
        <v>0</v>
      </c>
      <c r="L59" s="56" t="str">
        <f t="shared" ref="L59" si="36">IFERROR(I59/I57,"-")</f>
        <v>-</v>
      </c>
      <c r="M59" s="48" t="s">
        <v>13</v>
      </c>
      <c r="N59" s="19">
        <f>SUM(O59:P59)</f>
        <v>0</v>
      </c>
      <c r="O59" s="110">
        <v>0</v>
      </c>
      <c r="P59" s="110">
        <v>0</v>
      </c>
      <c r="Q59" s="72"/>
      <c r="R59" s="53">
        <f>IFERROR(N59/(N57-Q57),"-")</f>
        <v>0</v>
      </c>
      <c r="S59" s="48" t="s">
        <v>13</v>
      </c>
      <c r="T59" s="19"/>
      <c r="U59" s="50"/>
      <c r="V59" s="50"/>
      <c r="W59" s="56"/>
    </row>
    <row r="60" spans="2:23" ht="78" customHeight="1" thickBot="1">
      <c r="B60" s="172" t="s">
        <v>4</v>
      </c>
      <c r="C60" s="173"/>
      <c r="D60" s="173"/>
      <c r="E60" s="173"/>
      <c r="F60" s="173"/>
      <c r="G60" s="174"/>
      <c r="H60" s="30" t="s">
        <v>55</v>
      </c>
      <c r="I60" s="31">
        <f>I30+I33+I36+I39+I42+I45+I48+I51+I54+I57</f>
        <v>850000</v>
      </c>
      <c r="J60" s="31">
        <f t="shared" ref="J60:K60" si="37">J30+J33+J36+J39+J42+J45+J48+J51+J54+J57</f>
        <v>840000</v>
      </c>
      <c r="K60" s="31">
        <f t="shared" si="37"/>
        <v>10000</v>
      </c>
      <c r="L60" s="100">
        <f>L62+L61</f>
        <v>1</v>
      </c>
      <c r="M60" s="32" t="s">
        <v>56</v>
      </c>
      <c r="N60" s="31">
        <f>N57+N54+N51+N48+N45+N42+N39+N36+N33+N30</f>
        <v>1000000</v>
      </c>
      <c r="O60" s="31">
        <f t="shared" ref="O60:Q60" si="38">O57+O54+O51+O48+O45+O42+O39+O36+O33+O30</f>
        <v>840000</v>
      </c>
      <c r="P60" s="31">
        <f t="shared" si="38"/>
        <v>10000</v>
      </c>
      <c r="Q60" s="31">
        <f t="shared" si="38"/>
        <v>150000</v>
      </c>
      <c r="R60" s="36"/>
      <c r="S60" s="32" t="s">
        <v>57</v>
      </c>
      <c r="T60" s="31"/>
      <c r="U60" s="31"/>
      <c r="V60" s="31"/>
      <c r="W60" s="36"/>
    </row>
    <row r="61" spans="2:23" ht="78" customHeight="1" thickBot="1">
      <c r="B61" s="175"/>
      <c r="C61" s="176"/>
      <c r="D61" s="176"/>
      <c r="E61" s="176"/>
      <c r="F61" s="176"/>
      <c r="G61" s="177"/>
      <c r="H61" s="34" t="s">
        <v>14</v>
      </c>
      <c r="I61" s="31">
        <f t="shared" ref="I61:K61" si="39">I31+I34+I37+I40+I43+I46+I49+I52+I55+I58</f>
        <v>850000</v>
      </c>
      <c r="J61" s="31">
        <f t="shared" si="39"/>
        <v>840000</v>
      </c>
      <c r="K61" s="31">
        <f t="shared" si="39"/>
        <v>10000</v>
      </c>
      <c r="L61" s="100">
        <f t="shared" si="31"/>
        <v>1</v>
      </c>
      <c r="M61" s="34" t="s">
        <v>7</v>
      </c>
      <c r="N61" s="31">
        <f t="shared" ref="N61:P62" si="40">N58+N55+N52+N49+N46+N43+N40+N37+N34+N31</f>
        <v>850000</v>
      </c>
      <c r="O61" s="31">
        <f t="shared" si="40"/>
        <v>840000</v>
      </c>
      <c r="P61" s="31">
        <f t="shared" si="40"/>
        <v>10000</v>
      </c>
      <c r="Q61" s="35"/>
      <c r="R61" s="36">
        <f>IFERROR(N61/(N60-Q60),"-")</f>
        <v>1</v>
      </c>
      <c r="S61" s="37" t="s">
        <v>47</v>
      </c>
      <c r="T61" s="31"/>
      <c r="U61" s="31"/>
      <c r="V61" s="31"/>
      <c r="W61" s="27"/>
    </row>
    <row r="62" spans="2:23" ht="78" customHeight="1" thickBot="1">
      <c r="B62" s="178"/>
      <c r="C62" s="179"/>
      <c r="D62" s="179"/>
      <c r="E62" s="179"/>
      <c r="F62" s="179"/>
      <c r="G62" s="180"/>
      <c r="H62" s="34" t="s">
        <v>13</v>
      </c>
      <c r="I62" s="26">
        <f t="shared" ref="I62:K62" si="41">I32+I35+I38+I41+I44+I47+I50+I53+I56+I59</f>
        <v>0</v>
      </c>
      <c r="J62" s="26">
        <f t="shared" si="41"/>
        <v>0</v>
      </c>
      <c r="K62" s="26">
        <f t="shared" si="41"/>
        <v>0</v>
      </c>
      <c r="L62" s="101">
        <f t="shared" ref="L62" si="42">IFERROR(I62/I60,"-")</f>
        <v>0</v>
      </c>
      <c r="M62" s="34" t="s">
        <v>13</v>
      </c>
      <c r="N62" s="26">
        <f t="shared" si="40"/>
        <v>0</v>
      </c>
      <c r="O62" s="26">
        <f t="shared" si="40"/>
        <v>0</v>
      </c>
      <c r="P62" s="26">
        <f t="shared" si="40"/>
        <v>0</v>
      </c>
      <c r="Q62" s="95"/>
      <c r="R62" s="102">
        <f>IFERROR(N62/(N60-Q60),"-")</f>
        <v>0</v>
      </c>
      <c r="S62" s="33" t="s">
        <v>58</v>
      </c>
      <c r="T62" s="26"/>
      <c r="U62" s="26"/>
      <c r="V62" s="26"/>
      <c r="W62" s="38"/>
    </row>
    <row r="63" spans="2:23" ht="26.25">
      <c r="E63" s="23"/>
      <c r="F63" s="24"/>
      <c r="G63" s="24"/>
      <c r="H63" s="24"/>
    </row>
    <row r="64" spans="2:23"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</row>
    <row r="65" spans="3:22" ht="15.75" thickBot="1">
      <c r="C65" s="182" t="s">
        <v>61</v>
      </c>
      <c r="D65" s="182"/>
      <c r="E65" s="182"/>
      <c r="F65" s="182"/>
      <c r="G65" s="182"/>
      <c r="H65" s="182"/>
      <c r="I65" s="182"/>
      <c r="J65" s="182"/>
    </row>
    <row r="66" spans="3:22" ht="32.25" customHeight="1" thickBot="1">
      <c r="C66" s="169"/>
      <c r="D66" s="170"/>
      <c r="E66" s="170"/>
      <c r="F66" s="170"/>
      <c r="G66" s="171"/>
      <c r="H66" s="136" t="s">
        <v>36</v>
      </c>
      <c r="I66" s="147"/>
      <c r="J66" s="147"/>
      <c r="K66" s="137"/>
      <c r="L66" s="183" t="s">
        <v>11</v>
      </c>
      <c r="M66" s="184"/>
      <c r="N66" s="184"/>
      <c r="O66" s="185"/>
      <c r="P66" s="183" t="s">
        <v>10</v>
      </c>
      <c r="Q66" s="184"/>
      <c r="R66" s="184"/>
      <c r="S66" s="185"/>
      <c r="T66" s="186" t="s">
        <v>6</v>
      </c>
      <c r="U66" s="187"/>
      <c r="V66" s="188"/>
    </row>
    <row r="67" spans="3:22" ht="15" thickBot="1">
      <c r="C67" s="169">
        <v>1</v>
      </c>
      <c r="D67" s="170"/>
      <c r="E67" s="170"/>
      <c r="F67" s="170"/>
      <c r="G67" s="171"/>
      <c r="H67" s="169">
        <v>2</v>
      </c>
      <c r="I67" s="170"/>
      <c r="J67" s="170"/>
      <c r="K67" s="171"/>
      <c r="L67" s="169">
        <v>3</v>
      </c>
      <c r="M67" s="170"/>
      <c r="N67" s="170"/>
      <c r="O67" s="171"/>
      <c r="P67" s="169">
        <v>4</v>
      </c>
      <c r="Q67" s="170"/>
      <c r="R67" s="170"/>
      <c r="S67" s="171"/>
      <c r="T67" s="169">
        <v>5</v>
      </c>
      <c r="U67" s="170"/>
      <c r="V67" s="171"/>
    </row>
    <row r="68" spans="3:22" ht="45" customHeight="1" thickBot="1">
      <c r="C68" s="151" t="s">
        <v>59</v>
      </c>
      <c r="D68" s="152"/>
      <c r="E68" s="153"/>
      <c r="F68" s="136" t="s">
        <v>39</v>
      </c>
      <c r="G68" s="137"/>
      <c r="H68" s="138"/>
      <c r="I68" s="139"/>
      <c r="J68" s="139"/>
      <c r="K68" s="140"/>
      <c r="L68" s="136"/>
      <c r="M68" s="147"/>
      <c r="N68" s="147"/>
      <c r="O68" s="137"/>
      <c r="P68" s="136"/>
      <c r="Q68" s="147"/>
      <c r="R68" s="147"/>
      <c r="S68" s="137"/>
      <c r="T68" s="125"/>
      <c r="U68" s="126"/>
      <c r="V68" s="127"/>
    </row>
    <row r="69" spans="3:22" ht="23.25" customHeight="1" thickBot="1">
      <c r="C69" s="154"/>
      <c r="D69" s="155"/>
      <c r="E69" s="156"/>
      <c r="F69" s="147" t="s">
        <v>60</v>
      </c>
      <c r="G69" s="137"/>
      <c r="H69" s="138"/>
      <c r="I69" s="139"/>
      <c r="J69" s="139"/>
      <c r="K69" s="140"/>
      <c r="L69" s="163"/>
      <c r="M69" s="164"/>
      <c r="N69" s="164"/>
      <c r="O69" s="165"/>
      <c r="P69" s="163"/>
      <c r="Q69" s="164"/>
      <c r="R69" s="164"/>
      <c r="S69" s="165"/>
      <c r="T69" s="39"/>
      <c r="U69" s="40"/>
      <c r="V69" s="41"/>
    </row>
    <row r="70" spans="3:22" ht="23.25" customHeight="1" thickBot="1">
      <c r="C70" s="154"/>
      <c r="D70" s="155"/>
      <c r="E70" s="156"/>
      <c r="F70" s="147" t="s">
        <v>13</v>
      </c>
      <c r="G70" s="137"/>
      <c r="H70" s="138"/>
      <c r="I70" s="139"/>
      <c r="J70" s="139"/>
      <c r="K70" s="140"/>
      <c r="L70" s="163"/>
      <c r="M70" s="164"/>
      <c r="N70" s="164"/>
      <c r="O70" s="165"/>
      <c r="P70" s="163"/>
      <c r="Q70" s="164"/>
      <c r="R70" s="164"/>
      <c r="S70" s="165"/>
      <c r="T70" s="144"/>
      <c r="U70" s="145"/>
      <c r="V70" s="146"/>
    </row>
    <row r="71" spans="3:22" ht="51.75" customHeight="1" thickBot="1">
      <c r="C71" s="151" t="s">
        <v>38</v>
      </c>
      <c r="D71" s="152"/>
      <c r="E71" s="153"/>
      <c r="F71" s="136" t="s">
        <v>39</v>
      </c>
      <c r="G71" s="137"/>
      <c r="H71" s="138"/>
      <c r="I71" s="139"/>
      <c r="J71" s="139"/>
      <c r="K71" s="140"/>
      <c r="L71" s="136"/>
      <c r="M71" s="147"/>
      <c r="N71" s="147"/>
      <c r="O71" s="137"/>
      <c r="P71" s="136"/>
      <c r="Q71" s="147"/>
      <c r="R71" s="147"/>
      <c r="S71" s="137"/>
      <c r="T71" s="125"/>
      <c r="U71" s="126"/>
      <c r="V71" s="127"/>
    </row>
    <row r="72" spans="3:22" ht="23.25" customHeight="1" thickBot="1">
      <c r="C72" s="154"/>
      <c r="D72" s="155"/>
      <c r="E72" s="156"/>
      <c r="F72" s="136" t="str">
        <f>F69</f>
        <v xml:space="preserve">EFS </v>
      </c>
      <c r="G72" s="137"/>
      <c r="H72" s="138"/>
      <c r="I72" s="139"/>
      <c r="J72" s="139"/>
      <c r="K72" s="140"/>
      <c r="L72" s="163"/>
      <c r="M72" s="164"/>
      <c r="N72" s="164"/>
      <c r="O72" s="165"/>
      <c r="P72" s="163"/>
      <c r="Q72" s="164"/>
      <c r="R72" s="164"/>
      <c r="S72" s="165"/>
      <c r="T72" s="39"/>
      <c r="U72" s="40"/>
      <c r="V72" s="41"/>
    </row>
    <row r="73" spans="3:22" ht="23.25" customHeight="1" thickBot="1">
      <c r="C73" s="166"/>
      <c r="D73" s="167"/>
      <c r="E73" s="168"/>
      <c r="F73" s="136" t="s">
        <v>13</v>
      </c>
      <c r="G73" s="137"/>
      <c r="H73" s="138"/>
      <c r="I73" s="139"/>
      <c r="J73" s="139"/>
      <c r="K73" s="140"/>
      <c r="L73" s="163"/>
      <c r="M73" s="164"/>
      <c r="N73" s="164"/>
      <c r="O73" s="165"/>
      <c r="P73" s="163"/>
      <c r="Q73" s="164"/>
      <c r="R73" s="164"/>
      <c r="S73" s="165"/>
      <c r="T73" s="144"/>
      <c r="U73" s="145"/>
      <c r="V73" s="146"/>
    </row>
    <row r="74" spans="3:22" ht="39.75" customHeight="1" thickBot="1">
      <c r="C74" s="151" t="s">
        <v>5</v>
      </c>
      <c r="D74" s="152"/>
      <c r="E74" s="153"/>
      <c r="F74" s="166" t="s">
        <v>39</v>
      </c>
      <c r="G74" s="168"/>
      <c r="H74" s="138"/>
      <c r="I74" s="139"/>
      <c r="J74" s="139"/>
      <c r="K74" s="140"/>
      <c r="L74" s="166"/>
      <c r="M74" s="167"/>
      <c r="N74" s="167"/>
      <c r="O74" s="168"/>
      <c r="P74" s="166"/>
      <c r="Q74" s="167"/>
      <c r="R74" s="167"/>
      <c r="S74" s="168"/>
      <c r="T74" s="160"/>
      <c r="U74" s="161"/>
      <c r="V74" s="162"/>
    </row>
    <row r="75" spans="3:22" ht="22.5" customHeight="1" thickBot="1">
      <c r="C75" s="154"/>
      <c r="D75" s="155"/>
      <c r="E75" s="156"/>
      <c r="F75" s="136" t="s">
        <v>60</v>
      </c>
      <c r="G75" s="137"/>
      <c r="H75" s="138"/>
      <c r="I75" s="139"/>
      <c r="J75" s="139"/>
      <c r="K75" s="140"/>
      <c r="L75" s="163"/>
      <c r="M75" s="164"/>
      <c r="N75" s="164"/>
      <c r="O75" s="165"/>
      <c r="P75" s="163"/>
      <c r="Q75" s="164"/>
      <c r="R75" s="164"/>
      <c r="S75" s="165"/>
      <c r="T75" s="39"/>
      <c r="U75" s="40"/>
      <c r="V75" s="41"/>
    </row>
    <row r="76" spans="3:22" ht="22.5" customHeight="1" thickBot="1">
      <c r="C76" s="166"/>
      <c r="D76" s="167"/>
      <c r="E76" s="168"/>
      <c r="F76" s="136" t="s">
        <v>13</v>
      </c>
      <c r="G76" s="137"/>
      <c r="H76" s="138"/>
      <c r="I76" s="139"/>
      <c r="J76" s="139"/>
      <c r="K76" s="140"/>
      <c r="L76" s="163"/>
      <c r="M76" s="164"/>
      <c r="N76" s="164"/>
      <c r="O76" s="165"/>
      <c r="P76" s="163"/>
      <c r="Q76" s="164"/>
      <c r="R76" s="164"/>
      <c r="S76" s="165"/>
      <c r="T76" s="144"/>
      <c r="U76" s="145"/>
      <c r="V76" s="146"/>
    </row>
    <row r="77" spans="3:22" ht="36.75" customHeight="1" thickBot="1">
      <c r="C77" s="151" t="s">
        <v>37</v>
      </c>
      <c r="D77" s="152"/>
      <c r="E77" s="153"/>
      <c r="F77" s="136" t="s">
        <v>39</v>
      </c>
      <c r="G77" s="137"/>
      <c r="H77" s="138"/>
      <c r="I77" s="139"/>
      <c r="J77" s="139"/>
      <c r="K77" s="140"/>
      <c r="L77" s="136"/>
      <c r="M77" s="147"/>
      <c r="N77" s="147"/>
      <c r="O77" s="137"/>
      <c r="P77" s="136"/>
      <c r="Q77" s="147"/>
      <c r="R77" s="147"/>
      <c r="S77" s="137"/>
      <c r="T77" s="157"/>
      <c r="U77" s="158"/>
      <c r="V77" s="159"/>
    </row>
    <row r="78" spans="3:22" ht="50.25" customHeight="1" thickBot="1">
      <c r="C78" s="154"/>
      <c r="D78" s="155"/>
      <c r="E78" s="156"/>
      <c r="F78" s="136" t="s">
        <v>60</v>
      </c>
      <c r="G78" s="137"/>
      <c r="H78" s="138"/>
      <c r="I78" s="139"/>
      <c r="J78" s="139"/>
      <c r="K78" s="140"/>
      <c r="L78" s="141"/>
      <c r="M78" s="142"/>
      <c r="N78" s="142"/>
      <c r="O78" s="143"/>
      <c r="P78" s="141"/>
      <c r="Q78" s="142"/>
      <c r="R78" s="142"/>
      <c r="S78" s="143"/>
      <c r="T78" s="39"/>
      <c r="U78" s="40"/>
      <c r="V78" s="41"/>
    </row>
    <row r="79" spans="3:22" ht="44.25" customHeight="1" thickBot="1">
      <c r="C79" s="154"/>
      <c r="D79" s="155"/>
      <c r="E79" s="156"/>
      <c r="F79" s="136" t="s">
        <v>13</v>
      </c>
      <c r="G79" s="137"/>
      <c r="H79" s="138"/>
      <c r="I79" s="139"/>
      <c r="J79" s="139"/>
      <c r="K79" s="140"/>
      <c r="L79" s="141"/>
      <c r="M79" s="142"/>
      <c r="N79" s="142"/>
      <c r="O79" s="143"/>
      <c r="P79" s="141"/>
      <c r="Q79" s="142"/>
      <c r="R79" s="142"/>
      <c r="S79" s="143"/>
      <c r="T79" s="144"/>
      <c r="U79" s="145"/>
      <c r="V79" s="146"/>
    </row>
    <row r="80" spans="3:22" ht="44.25" customHeight="1" thickBot="1">
      <c r="C80" s="136" t="s">
        <v>12</v>
      </c>
      <c r="D80" s="147"/>
      <c r="E80" s="137"/>
      <c r="F80" s="136"/>
      <c r="G80" s="137"/>
      <c r="H80" s="138"/>
      <c r="I80" s="139"/>
      <c r="J80" s="139"/>
      <c r="K80" s="140"/>
      <c r="L80" s="148"/>
      <c r="M80" s="149"/>
      <c r="N80" s="149"/>
      <c r="O80" s="150"/>
      <c r="P80" s="148"/>
      <c r="Q80" s="149"/>
      <c r="R80" s="149"/>
      <c r="S80" s="150"/>
      <c r="T80" s="125"/>
      <c r="U80" s="126"/>
      <c r="V80" s="127"/>
    </row>
    <row r="81" spans="2:23" ht="44.25" customHeight="1" thickBot="1">
      <c r="B81" s="42"/>
      <c r="C81" s="43"/>
      <c r="D81" s="43"/>
      <c r="E81" s="43"/>
      <c r="F81" s="43"/>
      <c r="G81" s="43"/>
      <c r="H81" s="44"/>
      <c r="I81" s="44"/>
      <c r="J81" s="44"/>
      <c r="K81" s="44"/>
      <c r="L81" s="45"/>
      <c r="M81" s="45"/>
      <c r="N81" s="45"/>
      <c r="O81" s="45"/>
      <c r="P81" s="45"/>
      <c r="Q81" s="45"/>
      <c r="R81" s="45"/>
      <c r="S81" s="45"/>
      <c r="T81" s="65"/>
      <c r="U81" s="65"/>
      <c r="V81" s="65"/>
    </row>
    <row r="82" spans="2:23" ht="15.75" thickBot="1">
      <c r="C82" s="128" t="s">
        <v>40</v>
      </c>
      <c r="D82" s="129"/>
      <c r="E82" s="129"/>
      <c r="F82" s="129"/>
      <c r="G82" s="130"/>
    </row>
    <row r="83" spans="2:23" ht="15" thickBot="1">
      <c r="C83" s="131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3"/>
    </row>
    <row r="84" spans="2:23" ht="15" thickBot="1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2:23" ht="15.75" thickBot="1">
      <c r="C85" s="128" t="s">
        <v>8</v>
      </c>
      <c r="D85" s="134"/>
      <c r="E85" s="134"/>
      <c r="F85" s="134"/>
      <c r="G85" s="135"/>
    </row>
    <row r="86" spans="2:23" ht="15" thickBot="1">
      <c r="C86" s="131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3"/>
    </row>
  </sheetData>
  <mergeCells count="189">
    <mergeCell ref="C6:G6"/>
    <mergeCell ref="H6:W6"/>
    <mergeCell ref="C7:G7"/>
    <mergeCell ref="H7:W7"/>
    <mergeCell ref="C8:G8"/>
    <mergeCell ref="H8:W8"/>
    <mergeCell ref="C1:W1"/>
    <mergeCell ref="C2:W2"/>
    <mergeCell ref="C3:W3"/>
    <mergeCell ref="C4:G4"/>
    <mergeCell ref="H4:W4"/>
    <mergeCell ref="C5:G5"/>
    <mergeCell ref="H5:W5"/>
    <mergeCell ref="C12:G12"/>
    <mergeCell ref="H12:P12"/>
    <mergeCell ref="R12:W12"/>
    <mergeCell ref="C13:G13"/>
    <mergeCell ref="H13:W13"/>
    <mergeCell ref="C14:G14"/>
    <mergeCell ref="H14:W14"/>
    <mergeCell ref="C9:G9"/>
    <mergeCell ref="H9:W9"/>
    <mergeCell ref="C10:G10"/>
    <mergeCell ref="H10:P10"/>
    <mergeCell ref="R10:W10"/>
    <mergeCell ref="C11:G11"/>
    <mergeCell ref="H11:P11"/>
    <mergeCell ref="R11:W11"/>
    <mergeCell ref="C18:G18"/>
    <mergeCell ref="H18:W18"/>
    <mergeCell ref="C19:G19"/>
    <mergeCell ref="H19:W19"/>
    <mergeCell ref="C21:H22"/>
    <mergeCell ref="N21:Q22"/>
    <mergeCell ref="T22:U22"/>
    <mergeCell ref="C15:G15"/>
    <mergeCell ref="H15:W15"/>
    <mergeCell ref="C16:G16"/>
    <mergeCell ref="H16:W16"/>
    <mergeCell ref="C17:G17"/>
    <mergeCell ref="H17:W17"/>
    <mergeCell ref="T25:W25"/>
    <mergeCell ref="C26:C28"/>
    <mergeCell ref="D26:D28"/>
    <mergeCell ref="E26:E28"/>
    <mergeCell ref="F26:F28"/>
    <mergeCell ref="G26:G28"/>
    <mergeCell ref="I26:I28"/>
    <mergeCell ref="J26:J28"/>
    <mergeCell ref="K26:K28"/>
    <mergeCell ref="N26:N28"/>
    <mergeCell ref="F25:G25"/>
    <mergeCell ref="H25:H29"/>
    <mergeCell ref="I25:L25"/>
    <mergeCell ref="M25:M29"/>
    <mergeCell ref="N25:R25"/>
    <mergeCell ref="S25:S29"/>
    <mergeCell ref="O26:O28"/>
    <mergeCell ref="P26:P28"/>
    <mergeCell ref="Q26:Q28"/>
    <mergeCell ref="T26:T28"/>
    <mergeCell ref="U26:U28"/>
    <mergeCell ref="V26:V28"/>
    <mergeCell ref="C30:C32"/>
    <mergeCell ref="D30:D32"/>
    <mergeCell ref="E30:E32"/>
    <mergeCell ref="F30:F32"/>
    <mergeCell ref="G30:G32"/>
    <mergeCell ref="Q31:Q32"/>
    <mergeCell ref="C33:C47"/>
    <mergeCell ref="D33:D35"/>
    <mergeCell ref="E33:E35"/>
    <mergeCell ref="F33:F35"/>
    <mergeCell ref="G33:G35"/>
    <mergeCell ref="D36:D38"/>
    <mergeCell ref="E36:E38"/>
    <mergeCell ref="F36:F38"/>
    <mergeCell ref="G36:G38"/>
    <mergeCell ref="D39:D41"/>
    <mergeCell ref="D54:D56"/>
    <mergeCell ref="E39:E41"/>
    <mergeCell ref="F39:F41"/>
    <mergeCell ref="G39:G41"/>
    <mergeCell ref="D42:D47"/>
    <mergeCell ref="E42:E44"/>
    <mergeCell ref="F42:F44"/>
    <mergeCell ref="G42:G44"/>
    <mergeCell ref="E45:E47"/>
    <mergeCell ref="F45:F47"/>
    <mergeCell ref="G45:G47"/>
    <mergeCell ref="B60:G62"/>
    <mergeCell ref="I64:W64"/>
    <mergeCell ref="C65:J65"/>
    <mergeCell ref="C66:G66"/>
    <mergeCell ref="H66:K66"/>
    <mergeCell ref="L66:O66"/>
    <mergeCell ref="P66:S66"/>
    <mergeCell ref="T66:V66"/>
    <mergeCell ref="E54:E56"/>
    <mergeCell ref="F54:F56"/>
    <mergeCell ref="G54:G56"/>
    <mergeCell ref="D57:D59"/>
    <mergeCell ref="E57:E59"/>
    <mergeCell ref="F57:F59"/>
    <mergeCell ref="G57:G59"/>
    <mergeCell ref="C48:C59"/>
    <mergeCell ref="D48:D50"/>
    <mergeCell ref="E48:E50"/>
    <mergeCell ref="F48:F50"/>
    <mergeCell ref="G48:G50"/>
    <mergeCell ref="D51:D53"/>
    <mergeCell ref="E51:E53"/>
    <mergeCell ref="F51:F53"/>
    <mergeCell ref="G51:G53"/>
    <mergeCell ref="C67:G67"/>
    <mergeCell ref="H67:K67"/>
    <mergeCell ref="L67:O67"/>
    <mergeCell ref="P67:S67"/>
    <mergeCell ref="T67:V67"/>
    <mergeCell ref="C68:E70"/>
    <mergeCell ref="F68:G68"/>
    <mergeCell ref="H68:K68"/>
    <mergeCell ref="L68:O68"/>
    <mergeCell ref="P68:S68"/>
    <mergeCell ref="T68:V68"/>
    <mergeCell ref="F69:G69"/>
    <mergeCell ref="H69:K69"/>
    <mergeCell ref="L69:O69"/>
    <mergeCell ref="P69:S69"/>
    <mergeCell ref="F70:G70"/>
    <mergeCell ref="H70:K70"/>
    <mergeCell ref="L70:O70"/>
    <mergeCell ref="P70:S70"/>
    <mergeCell ref="T70:V70"/>
    <mergeCell ref="F73:G73"/>
    <mergeCell ref="H73:K73"/>
    <mergeCell ref="L73:O73"/>
    <mergeCell ref="P73:S73"/>
    <mergeCell ref="T73:V73"/>
    <mergeCell ref="C74:E76"/>
    <mergeCell ref="F74:G74"/>
    <mergeCell ref="H74:K74"/>
    <mergeCell ref="L74:O74"/>
    <mergeCell ref="P74:S74"/>
    <mergeCell ref="C71:E73"/>
    <mergeCell ref="F71:G71"/>
    <mergeCell ref="H71:K71"/>
    <mergeCell ref="L71:O71"/>
    <mergeCell ref="P71:S71"/>
    <mergeCell ref="T71:V71"/>
    <mergeCell ref="F72:G72"/>
    <mergeCell ref="H72:K72"/>
    <mergeCell ref="L72:O72"/>
    <mergeCell ref="P72:S72"/>
    <mergeCell ref="P78:S78"/>
    <mergeCell ref="T74:V74"/>
    <mergeCell ref="F75:G75"/>
    <mergeCell ref="H75:K75"/>
    <mergeCell ref="L75:O75"/>
    <mergeCell ref="P75:S75"/>
    <mergeCell ref="F76:G76"/>
    <mergeCell ref="H76:K76"/>
    <mergeCell ref="L76:O76"/>
    <mergeCell ref="P76:S76"/>
    <mergeCell ref="T76:V76"/>
    <mergeCell ref="T80:V80"/>
    <mergeCell ref="C82:G82"/>
    <mergeCell ref="C83:W83"/>
    <mergeCell ref="C85:G85"/>
    <mergeCell ref="C86:W86"/>
    <mergeCell ref="F79:G79"/>
    <mergeCell ref="H79:K79"/>
    <mergeCell ref="L79:O79"/>
    <mergeCell ref="P79:S79"/>
    <mergeCell ref="T79:V79"/>
    <mergeCell ref="C80:E80"/>
    <mergeCell ref="F80:G80"/>
    <mergeCell ref="H80:K80"/>
    <mergeCell ref="L80:O80"/>
    <mergeCell ref="P80:S80"/>
    <mergeCell ref="C77:E79"/>
    <mergeCell ref="F77:G77"/>
    <mergeCell ref="H77:K77"/>
    <mergeCell ref="L77:O77"/>
    <mergeCell ref="P77:S77"/>
    <mergeCell ref="T77:V77"/>
    <mergeCell ref="F78:G78"/>
    <mergeCell ref="H78:K78"/>
    <mergeCell ref="L78:O78"/>
  </mergeCells>
  <conditionalFormatting sqref="I60">
    <cfRule type="cellIs" dxfId="4" priority="3" operator="notEqual">
      <formula>$H$10</formula>
    </cfRule>
  </conditionalFormatting>
  <conditionalFormatting sqref="N60">
    <cfRule type="cellIs" dxfId="3" priority="2" operator="notEqual">
      <formula>$H$13</formula>
    </cfRule>
  </conditionalFormatting>
  <conditionalFormatting sqref="Q60">
    <cfRule type="cellIs" dxfId="2" priority="1" operator="notEqual">
      <formula>$H$12</formula>
    </cfRule>
  </conditionalFormatting>
  <pageMargins left="1" right="1" top="1" bottom="1" header="0.5" footer="0.5"/>
  <pageSetup paperSize="8" scale="4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abSelected="1" topLeftCell="C3" zoomScale="98" zoomScaleNormal="98" workbookViewId="0">
      <selection activeCell="H12" sqref="H12:P12"/>
    </sheetView>
  </sheetViews>
  <sheetFormatPr defaultRowHeight="14.25"/>
  <cols>
    <col min="1" max="1" width="2.375" customWidth="1"/>
    <col min="2" max="2" width="2.25" customWidth="1"/>
    <col min="3" max="3" width="6.625" customWidth="1"/>
    <col min="4" max="4" width="7.125" style="6" customWidth="1"/>
    <col min="5" max="5" width="10.625" style="5" customWidth="1"/>
    <col min="6" max="6" width="11.125" bestFit="1" customWidth="1"/>
    <col min="7" max="7" width="13.125" customWidth="1"/>
    <col min="8" max="8" width="11.125" customWidth="1"/>
    <col min="9" max="9" width="10.75" customWidth="1"/>
    <col min="10" max="11" width="15" style="4" bestFit="1" customWidth="1"/>
    <col min="12" max="12" width="15.75" customWidth="1"/>
    <col min="13" max="13" width="10.625" customWidth="1"/>
    <col min="14" max="14" width="13.75" customWidth="1"/>
    <col min="15" max="15" width="14.25" style="4" customWidth="1"/>
    <col min="16" max="16" width="12.875" style="4" customWidth="1"/>
    <col min="17" max="17" width="12" style="4" customWidth="1"/>
    <col min="18" max="18" width="15.75" style="4" customWidth="1"/>
    <col min="19" max="19" width="11" customWidth="1"/>
    <col min="21" max="21" width="12" customWidth="1"/>
    <col min="22" max="22" width="11" customWidth="1"/>
    <col min="23" max="23" width="21.25" customWidth="1"/>
  </cols>
  <sheetData>
    <row r="1" spans="1:23" s="5" customFormat="1" ht="46.5" customHeight="1" thickBot="1">
      <c r="C1" s="255" t="s">
        <v>66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1:23" ht="147.75" customHeight="1" thickBot="1">
      <c r="A2" s="46"/>
      <c r="B2" s="46"/>
      <c r="C2" s="256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257"/>
    </row>
    <row r="3" spans="1:23" ht="15.75" thickBot="1">
      <c r="C3" s="258" t="s">
        <v>65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60"/>
    </row>
    <row r="4" spans="1:23" ht="15" customHeight="1" thickBot="1">
      <c r="C4" s="240" t="s">
        <v>2</v>
      </c>
      <c r="D4" s="241"/>
      <c r="E4" s="241"/>
      <c r="F4" s="241"/>
      <c r="G4" s="242"/>
      <c r="H4" s="252" t="s">
        <v>81</v>
      </c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4"/>
    </row>
    <row r="5" spans="1:23" ht="15" customHeight="1" thickBot="1">
      <c r="C5" s="261" t="s">
        <v>42</v>
      </c>
      <c r="D5" s="262"/>
      <c r="E5" s="262"/>
      <c r="F5" s="262"/>
      <c r="G5" s="262"/>
      <c r="H5" s="263" t="s">
        <v>82</v>
      </c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9"/>
    </row>
    <row r="6" spans="1:23" ht="15" thickBot="1">
      <c r="C6" s="240" t="s">
        <v>3</v>
      </c>
      <c r="D6" s="241"/>
      <c r="E6" s="241"/>
      <c r="F6" s="241"/>
      <c r="G6" s="242"/>
      <c r="H6" s="249" t="s">
        <v>79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1"/>
    </row>
    <row r="7" spans="1:23" ht="15" customHeight="1" thickBot="1">
      <c r="C7" s="240" t="s">
        <v>41</v>
      </c>
      <c r="D7" s="241"/>
      <c r="E7" s="241"/>
      <c r="F7" s="241"/>
      <c r="G7" s="242"/>
      <c r="H7" s="252" t="s">
        <v>83</v>
      </c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4"/>
    </row>
    <row r="8" spans="1:23" ht="15" thickBot="1">
      <c r="C8" s="240" t="s">
        <v>30</v>
      </c>
      <c r="D8" s="241"/>
      <c r="E8" s="241"/>
      <c r="F8" s="241"/>
      <c r="G8" s="242"/>
      <c r="H8" s="246">
        <v>950000</v>
      </c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8"/>
    </row>
    <row r="9" spans="1:23" ht="15" thickBot="1">
      <c r="C9" s="240" t="s">
        <v>27</v>
      </c>
      <c r="D9" s="241"/>
      <c r="E9" s="241"/>
      <c r="F9" s="241"/>
      <c r="G9" s="242"/>
      <c r="H9" s="246">
        <v>0</v>
      </c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8"/>
    </row>
    <row r="10" spans="1:23" ht="29.25" customHeight="1" thickBot="1">
      <c r="C10" s="240" t="s">
        <v>28</v>
      </c>
      <c r="D10" s="241"/>
      <c r="E10" s="241"/>
      <c r="F10" s="241"/>
      <c r="G10" s="242"/>
      <c r="H10" s="243">
        <v>850000</v>
      </c>
      <c r="I10" s="244"/>
      <c r="J10" s="244"/>
      <c r="K10" s="244"/>
      <c r="L10" s="244"/>
      <c r="M10" s="244"/>
      <c r="N10" s="244"/>
      <c r="O10" s="244"/>
      <c r="P10" s="244"/>
      <c r="Q10" s="20">
        <f>H10/$H$8</f>
        <v>0.89473684210526316</v>
      </c>
      <c r="R10" s="267"/>
      <c r="S10" s="267"/>
      <c r="T10" s="267"/>
      <c r="U10" s="267"/>
      <c r="V10" s="267"/>
      <c r="W10" s="268"/>
    </row>
    <row r="11" spans="1:23" ht="15" thickBot="1">
      <c r="C11" s="240" t="s">
        <v>29</v>
      </c>
      <c r="D11" s="241"/>
      <c r="E11" s="241"/>
      <c r="F11" s="241"/>
      <c r="G11" s="242"/>
      <c r="H11" s="243">
        <v>100000</v>
      </c>
      <c r="I11" s="244"/>
      <c r="J11" s="244"/>
      <c r="K11" s="244"/>
      <c r="L11" s="244"/>
      <c r="M11" s="244"/>
      <c r="N11" s="244"/>
      <c r="O11" s="244"/>
      <c r="P11" s="244"/>
      <c r="Q11" s="20">
        <f>H11/$H$8</f>
        <v>0.10526315789473684</v>
      </c>
      <c r="R11" s="267"/>
      <c r="S11" s="267"/>
      <c r="T11" s="267"/>
      <c r="U11" s="267"/>
      <c r="V11" s="267"/>
      <c r="W11" s="268"/>
    </row>
    <row r="12" spans="1:23" ht="15" thickBot="1">
      <c r="C12" s="223" t="s">
        <v>31</v>
      </c>
      <c r="D12" s="224"/>
      <c r="E12" s="224"/>
      <c r="F12" s="224"/>
      <c r="G12" s="225"/>
      <c r="H12" s="243">
        <v>50000</v>
      </c>
      <c r="I12" s="244"/>
      <c r="J12" s="244"/>
      <c r="K12" s="244"/>
      <c r="L12" s="244"/>
      <c r="M12" s="244"/>
      <c r="N12" s="244"/>
      <c r="O12" s="244"/>
      <c r="P12" s="244"/>
      <c r="Q12" s="20">
        <v>0.05</v>
      </c>
      <c r="R12" s="267"/>
      <c r="S12" s="267"/>
      <c r="T12" s="267"/>
      <c r="U12" s="267"/>
      <c r="V12" s="267"/>
      <c r="W12" s="268"/>
    </row>
    <row r="13" spans="1:23" ht="15" thickBot="1">
      <c r="C13" s="240" t="s">
        <v>32</v>
      </c>
      <c r="D13" s="241"/>
      <c r="E13" s="241"/>
      <c r="F13" s="241"/>
      <c r="G13" s="242"/>
      <c r="H13" s="243">
        <v>1000000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5"/>
    </row>
    <row r="14" spans="1:23" ht="30" customHeight="1" thickBot="1">
      <c r="C14" s="234" t="s">
        <v>53</v>
      </c>
      <c r="D14" s="235"/>
      <c r="E14" s="235"/>
      <c r="F14" s="235"/>
      <c r="G14" s="236"/>
      <c r="H14" s="237">
        <v>42309</v>
      </c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9"/>
    </row>
    <row r="15" spans="1:23" ht="27.75" customHeight="1" thickBot="1">
      <c r="C15" s="234" t="s">
        <v>54</v>
      </c>
      <c r="D15" s="235"/>
      <c r="E15" s="235"/>
      <c r="F15" s="235"/>
      <c r="G15" s="236"/>
      <c r="H15" s="237">
        <v>43100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9"/>
    </row>
    <row r="16" spans="1:23" ht="15" thickBot="1">
      <c r="C16" s="240" t="s">
        <v>33</v>
      </c>
      <c r="D16" s="241"/>
      <c r="E16" s="241"/>
      <c r="F16" s="241"/>
      <c r="G16" s="242"/>
      <c r="H16" s="125" t="s">
        <v>70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7"/>
    </row>
    <row r="17" spans="2:23" ht="15" thickBot="1">
      <c r="C17" s="223" t="s">
        <v>34</v>
      </c>
      <c r="D17" s="224"/>
      <c r="E17" s="224"/>
      <c r="F17" s="224"/>
      <c r="G17" s="225"/>
      <c r="H17" s="125" t="s">
        <v>71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7"/>
    </row>
    <row r="18" spans="2:23" ht="15" thickBot="1">
      <c r="C18" s="223" t="s">
        <v>35</v>
      </c>
      <c r="D18" s="224"/>
      <c r="E18" s="224"/>
      <c r="F18" s="224"/>
      <c r="G18" s="225"/>
      <c r="H18" s="264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6"/>
    </row>
    <row r="19" spans="2:23" ht="15" thickBot="1">
      <c r="C19" s="226" t="s">
        <v>63</v>
      </c>
      <c r="D19" s="227"/>
      <c r="E19" s="227"/>
      <c r="F19" s="227"/>
      <c r="G19" s="228"/>
      <c r="H19" s="264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6"/>
    </row>
    <row r="20" spans="2:23">
      <c r="C20" s="13"/>
      <c r="D20" s="13"/>
      <c r="E20" s="13"/>
      <c r="F20" s="13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2:23" ht="15" customHeight="1">
      <c r="C21" s="232"/>
      <c r="D21" s="232"/>
      <c r="E21" s="232"/>
      <c r="F21" s="232"/>
      <c r="G21" s="232"/>
      <c r="H21" s="232"/>
      <c r="I21" s="42"/>
      <c r="J21" s="42"/>
      <c r="K21" s="42"/>
      <c r="L21" s="42"/>
      <c r="M21" s="12"/>
      <c r="N21" s="233"/>
      <c r="O21" s="233"/>
      <c r="P21" s="233"/>
      <c r="Q21" s="233"/>
      <c r="R21" s="12"/>
      <c r="S21" s="12"/>
      <c r="T21" s="12"/>
      <c r="U21" s="12"/>
      <c r="V21" s="12"/>
      <c r="W21" s="12"/>
    </row>
    <row r="22" spans="2:23" ht="29.25" customHeight="1">
      <c r="C22" s="232"/>
      <c r="D22" s="232"/>
      <c r="E22" s="232"/>
      <c r="F22" s="232"/>
      <c r="G22" s="232"/>
      <c r="H22" s="232"/>
      <c r="I22" s="42"/>
      <c r="J22" s="42"/>
      <c r="K22" s="42"/>
      <c r="L22" s="42"/>
      <c r="M22" s="12"/>
      <c r="N22" s="233"/>
      <c r="O22" s="233"/>
      <c r="P22" s="233"/>
      <c r="Q22" s="233"/>
      <c r="R22" s="12"/>
      <c r="S22" s="12"/>
      <c r="T22" s="233"/>
      <c r="U22" s="233"/>
      <c r="V22" s="12"/>
      <c r="W22" s="12"/>
    </row>
    <row r="23" spans="2:23" ht="26.25" customHeight="1">
      <c r="D23"/>
      <c r="E23"/>
      <c r="J23"/>
      <c r="K23"/>
      <c r="M23" s="12"/>
      <c r="N23" s="85"/>
      <c r="O23" s="85"/>
      <c r="P23" s="85"/>
      <c r="Q23" s="85"/>
      <c r="R23" s="12"/>
      <c r="S23" s="12"/>
      <c r="T23" s="85"/>
      <c r="U23" s="85"/>
      <c r="V23" s="12"/>
      <c r="W23" s="12"/>
    </row>
    <row r="24" spans="2:23" ht="15" thickBot="1">
      <c r="C24" t="s">
        <v>62</v>
      </c>
      <c r="D24"/>
      <c r="E24"/>
    </row>
    <row r="25" spans="2:23" s="4" customFormat="1" ht="66" customHeight="1" thickBot="1">
      <c r="C25" s="91" t="s">
        <v>21</v>
      </c>
      <c r="D25" s="91" t="s">
        <v>19</v>
      </c>
      <c r="E25" s="91" t="s">
        <v>20</v>
      </c>
      <c r="F25" s="203" t="s">
        <v>48</v>
      </c>
      <c r="G25" s="205"/>
      <c r="H25" s="218" t="s">
        <v>45</v>
      </c>
      <c r="I25" s="203" t="s">
        <v>44</v>
      </c>
      <c r="J25" s="204"/>
      <c r="K25" s="204"/>
      <c r="L25" s="205"/>
      <c r="M25" s="218" t="s">
        <v>45</v>
      </c>
      <c r="N25" s="203" t="s">
        <v>43</v>
      </c>
      <c r="O25" s="204"/>
      <c r="P25" s="204"/>
      <c r="Q25" s="204"/>
      <c r="R25" s="205"/>
      <c r="S25" s="218" t="s">
        <v>45</v>
      </c>
      <c r="T25" s="203" t="s">
        <v>64</v>
      </c>
      <c r="U25" s="204"/>
      <c r="V25" s="204"/>
      <c r="W25" s="205"/>
    </row>
    <row r="26" spans="2:23" s="4" customFormat="1" ht="45.75" thickBot="1">
      <c r="C26" s="206"/>
      <c r="D26" s="206"/>
      <c r="E26" s="206"/>
      <c r="F26" s="209" t="s">
        <v>0</v>
      </c>
      <c r="G26" s="212" t="s">
        <v>1</v>
      </c>
      <c r="H26" s="219"/>
      <c r="I26" s="212" t="s">
        <v>4</v>
      </c>
      <c r="J26" s="215" t="s">
        <v>11</v>
      </c>
      <c r="K26" s="215" t="s">
        <v>10</v>
      </c>
      <c r="L26" s="28" t="s">
        <v>49</v>
      </c>
      <c r="M26" s="219"/>
      <c r="N26" s="212" t="s">
        <v>4</v>
      </c>
      <c r="O26" s="220" t="s">
        <v>11</v>
      </c>
      <c r="P26" s="220" t="s">
        <v>10</v>
      </c>
      <c r="Q26" s="220" t="s">
        <v>6</v>
      </c>
      <c r="R26" s="28" t="s">
        <v>52</v>
      </c>
      <c r="S26" s="219"/>
      <c r="T26" s="209" t="s">
        <v>4</v>
      </c>
      <c r="U26" s="220" t="s">
        <v>11</v>
      </c>
      <c r="V26" s="220" t="s">
        <v>10</v>
      </c>
      <c r="W26" s="89" t="s">
        <v>50</v>
      </c>
    </row>
    <row r="27" spans="2:23" s="4" customFormat="1" ht="30.75" thickBot="1">
      <c r="C27" s="207"/>
      <c r="D27" s="207"/>
      <c r="E27" s="207"/>
      <c r="F27" s="210"/>
      <c r="G27" s="213"/>
      <c r="H27" s="219"/>
      <c r="I27" s="213"/>
      <c r="J27" s="216"/>
      <c r="K27" s="216"/>
      <c r="L27" s="9" t="s">
        <v>25</v>
      </c>
      <c r="M27" s="219"/>
      <c r="N27" s="213"/>
      <c r="O27" s="221"/>
      <c r="P27" s="221"/>
      <c r="Q27" s="221"/>
      <c r="R27" s="29" t="s">
        <v>51</v>
      </c>
      <c r="S27" s="219"/>
      <c r="T27" s="210"/>
      <c r="U27" s="221"/>
      <c r="V27" s="221"/>
      <c r="W27" s="29" t="s">
        <v>46</v>
      </c>
    </row>
    <row r="28" spans="2:23" ht="45.75" thickBot="1">
      <c r="C28" s="208"/>
      <c r="D28" s="208"/>
      <c r="E28" s="208"/>
      <c r="F28" s="211"/>
      <c r="G28" s="214"/>
      <c r="H28" s="219"/>
      <c r="I28" s="214"/>
      <c r="J28" s="217"/>
      <c r="K28" s="217"/>
      <c r="L28" s="3" t="s">
        <v>26</v>
      </c>
      <c r="M28" s="219"/>
      <c r="N28" s="214"/>
      <c r="O28" s="222"/>
      <c r="P28" s="222"/>
      <c r="Q28" s="222"/>
      <c r="R28" s="3" t="s">
        <v>26</v>
      </c>
      <c r="S28" s="219"/>
      <c r="T28" s="211"/>
      <c r="U28" s="222"/>
      <c r="V28" s="222"/>
      <c r="W28" s="90" t="s">
        <v>26</v>
      </c>
    </row>
    <row r="29" spans="2:23" s="6" customFormat="1" ht="15" thickBot="1">
      <c r="C29" s="94">
        <v>1</v>
      </c>
      <c r="D29" s="94">
        <v>2</v>
      </c>
      <c r="E29" s="94">
        <v>3</v>
      </c>
      <c r="F29" s="7">
        <v>4</v>
      </c>
      <c r="G29" s="8">
        <v>5</v>
      </c>
      <c r="H29" s="219"/>
      <c r="I29" s="22">
        <v>6</v>
      </c>
      <c r="J29" s="2">
        <v>7</v>
      </c>
      <c r="K29" s="2">
        <v>8</v>
      </c>
      <c r="L29" s="86">
        <v>9</v>
      </c>
      <c r="M29" s="219"/>
      <c r="N29" s="83">
        <v>10</v>
      </c>
      <c r="O29" s="91">
        <v>11</v>
      </c>
      <c r="P29" s="91">
        <v>12</v>
      </c>
      <c r="Q29" s="87">
        <v>13</v>
      </c>
      <c r="R29" s="116">
        <v>14</v>
      </c>
      <c r="S29" s="219"/>
      <c r="T29" s="86">
        <v>15</v>
      </c>
      <c r="U29" s="84">
        <v>16</v>
      </c>
      <c r="V29" s="84">
        <v>17</v>
      </c>
      <c r="W29" s="84">
        <v>18</v>
      </c>
    </row>
    <row r="30" spans="2:23" ht="30.75" thickBot="1">
      <c r="B30" s="1"/>
      <c r="C30" s="192">
        <v>2015</v>
      </c>
      <c r="D30" s="192" t="s">
        <v>18</v>
      </c>
      <c r="E30" s="195" t="s">
        <v>72</v>
      </c>
      <c r="F30" s="269">
        <v>42309</v>
      </c>
      <c r="G30" s="191">
        <v>42310</v>
      </c>
      <c r="H30" s="10" t="s">
        <v>9</v>
      </c>
      <c r="I30" s="96">
        <f>J30+K30</f>
        <v>100000</v>
      </c>
      <c r="J30" s="51">
        <v>100000</v>
      </c>
      <c r="K30" s="51">
        <v>0</v>
      </c>
      <c r="L30" s="73">
        <v>0</v>
      </c>
      <c r="M30" s="10" t="s">
        <v>9</v>
      </c>
      <c r="N30" s="16">
        <f>SUM(O30:Q30)</f>
        <v>0</v>
      </c>
      <c r="O30" s="55">
        <f>SUM(O31:O32)</f>
        <v>0</v>
      </c>
      <c r="P30" s="55">
        <f>SUM(P31:P32)</f>
        <v>0</v>
      </c>
      <c r="Q30" s="67">
        <v>0</v>
      </c>
      <c r="R30" s="14"/>
      <c r="S30" s="10" t="s">
        <v>9</v>
      </c>
      <c r="T30" s="16"/>
      <c r="U30" s="55"/>
      <c r="V30" s="55"/>
      <c r="W30" s="14"/>
    </row>
    <row r="31" spans="2:23" ht="15.75" thickBot="1">
      <c r="B31" s="1"/>
      <c r="C31" s="193"/>
      <c r="D31" s="193"/>
      <c r="E31" s="196"/>
      <c r="F31" s="269"/>
      <c r="G31" s="270"/>
      <c r="H31" s="120" t="s">
        <v>14</v>
      </c>
      <c r="I31" s="98">
        <f>J31+K31</f>
        <v>89473.68421052632</v>
      </c>
      <c r="J31" s="119">
        <f>J30*$Q$10</f>
        <v>89473.68421052632</v>
      </c>
      <c r="K31" s="119">
        <f>K30*$Q$10</f>
        <v>0</v>
      </c>
      <c r="L31" s="15">
        <f>IFERROR(I31/I30,"-")</f>
        <v>0.89473684210526316</v>
      </c>
      <c r="M31" s="11" t="s">
        <v>14</v>
      </c>
      <c r="N31" s="18">
        <f>SUM(O31:P31)</f>
        <v>0</v>
      </c>
      <c r="O31" s="109">
        <v>0</v>
      </c>
      <c r="P31" s="109">
        <v>0</v>
      </c>
      <c r="Q31" s="201"/>
      <c r="R31" s="15" t="str">
        <f>IFERROR(N31/(N30-Q30),"-")</f>
        <v>-</v>
      </c>
      <c r="S31" s="11" t="s">
        <v>14</v>
      </c>
      <c r="T31" s="18"/>
      <c r="U31" s="17"/>
      <c r="V31" s="17"/>
      <c r="W31" s="15"/>
    </row>
    <row r="32" spans="2:23" ht="30.75" thickBot="1">
      <c r="B32" s="1"/>
      <c r="C32" s="193"/>
      <c r="D32" s="193"/>
      <c r="E32" s="196"/>
      <c r="F32" s="269"/>
      <c r="G32" s="270"/>
      <c r="H32" s="48" t="s">
        <v>13</v>
      </c>
      <c r="I32" s="121">
        <f>J32+K32</f>
        <v>10526.315789473683</v>
      </c>
      <c r="J32" s="122">
        <f>J30*$Q$11</f>
        <v>10526.315789473683</v>
      </c>
      <c r="K32" s="122">
        <f>K30*$Q$11</f>
        <v>0</v>
      </c>
      <c r="L32" s="117">
        <f>IFERROR(I32/I30,"-")</f>
        <v>0.10526315789473684</v>
      </c>
      <c r="M32" s="70" t="s">
        <v>13</v>
      </c>
      <c r="N32" s="106">
        <f>SUM(O32:P32)</f>
        <v>0</v>
      </c>
      <c r="O32" s="80">
        <v>0</v>
      </c>
      <c r="P32" s="80">
        <v>0</v>
      </c>
      <c r="Q32" s="202"/>
      <c r="R32" s="15" t="str">
        <f>IFERROR(N32/(N30-Q30),"-")</f>
        <v>-</v>
      </c>
      <c r="S32" s="25" t="s">
        <v>13</v>
      </c>
      <c r="T32" s="18"/>
      <c r="U32" s="17"/>
      <c r="V32" s="17"/>
      <c r="W32" s="15"/>
    </row>
    <row r="33" spans="2:23" ht="30.75" thickBot="1">
      <c r="B33" s="47"/>
      <c r="C33" s="193"/>
      <c r="D33" s="193"/>
      <c r="E33" s="195" t="s">
        <v>80</v>
      </c>
      <c r="F33" s="269">
        <v>42311</v>
      </c>
      <c r="G33" s="191">
        <v>42369</v>
      </c>
      <c r="H33" s="48" t="s">
        <v>9</v>
      </c>
      <c r="I33" s="96">
        <f t="shared" ref="I33:I62" si="0">J33+K33</f>
        <v>0</v>
      </c>
      <c r="J33" s="51">
        <v>0</v>
      </c>
      <c r="K33" s="51">
        <v>0</v>
      </c>
      <c r="L33" s="73">
        <f>(N34+N35+N31+N32)/I30</f>
        <v>0.5</v>
      </c>
      <c r="M33" s="70" t="s">
        <v>9</v>
      </c>
      <c r="N33" s="16">
        <v>50000</v>
      </c>
      <c r="O33" s="55">
        <f>SUM(O34:O35)</f>
        <v>50000</v>
      </c>
      <c r="P33" s="105">
        <f>SUM(P34:P35)</f>
        <v>0</v>
      </c>
      <c r="Q33" s="124">
        <v>0</v>
      </c>
      <c r="R33" s="71"/>
      <c r="S33" s="10" t="s">
        <v>9</v>
      </c>
      <c r="T33" s="18"/>
      <c r="U33" s="17"/>
      <c r="V33" s="17"/>
      <c r="W33" s="15"/>
    </row>
    <row r="34" spans="2:23" ht="15.75" thickBot="1">
      <c r="B34" s="47"/>
      <c r="C34" s="193"/>
      <c r="D34" s="193"/>
      <c r="E34" s="207"/>
      <c r="F34" s="190"/>
      <c r="G34" s="190"/>
      <c r="H34" s="48" t="s">
        <v>14</v>
      </c>
      <c r="I34" s="98">
        <f t="shared" si="0"/>
        <v>0</v>
      </c>
      <c r="J34" s="119">
        <f>J33*$Q$10</f>
        <v>0</v>
      </c>
      <c r="K34" s="119">
        <f>K33*$Q$10</f>
        <v>0</v>
      </c>
      <c r="L34" s="15" t="str">
        <f t="shared" ref="L34" si="1">IFERROR(I34/I33,"-")</f>
        <v>-</v>
      </c>
      <c r="M34" s="70" t="s">
        <v>14</v>
      </c>
      <c r="N34" s="18">
        <f>SUM(O34:P34)</f>
        <v>44736.84</v>
      </c>
      <c r="O34" s="49">
        <v>44736.84</v>
      </c>
      <c r="P34" s="49">
        <v>0</v>
      </c>
      <c r="Q34" s="123"/>
      <c r="R34" s="71">
        <f>SUM(O34:P34)/SUM(O33:P33)</f>
        <v>0.89473679999999989</v>
      </c>
      <c r="S34" s="11" t="s">
        <v>14</v>
      </c>
      <c r="T34" s="18"/>
      <c r="U34" s="17"/>
      <c r="V34" s="17"/>
      <c r="W34" s="15"/>
    </row>
    <row r="35" spans="2:23" ht="30.75" thickBot="1">
      <c r="B35" s="47"/>
      <c r="C35" s="194"/>
      <c r="D35" s="194"/>
      <c r="E35" s="208"/>
      <c r="F35" s="190"/>
      <c r="G35" s="190"/>
      <c r="H35" s="48" t="s">
        <v>13</v>
      </c>
      <c r="I35" s="99">
        <f t="shared" si="0"/>
        <v>0</v>
      </c>
      <c r="J35" s="118">
        <f>J33*$Q$11</f>
        <v>0</v>
      </c>
      <c r="K35" s="118">
        <f>K33*$Q$11</f>
        <v>0</v>
      </c>
      <c r="L35" s="56" t="str">
        <f t="shared" ref="L35" si="2">IFERROR(I35/I33,"-")</f>
        <v>-</v>
      </c>
      <c r="M35" s="70" t="s">
        <v>13</v>
      </c>
      <c r="N35" s="18">
        <f>SUM(O35:P35)</f>
        <v>5263.16</v>
      </c>
      <c r="O35" s="49">
        <v>5263.16</v>
      </c>
      <c r="P35" s="49">
        <v>0</v>
      </c>
      <c r="Q35" s="123"/>
      <c r="R35" s="71">
        <f>SUM(O35:P35)/SUM(O33:P33)</f>
        <v>0.1052632</v>
      </c>
      <c r="S35" s="25" t="s">
        <v>13</v>
      </c>
      <c r="T35" s="18"/>
      <c r="U35" s="17"/>
      <c r="V35" s="17"/>
      <c r="W35" s="15"/>
    </row>
    <row r="36" spans="2:23" ht="29.25" customHeight="1" thickBot="1">
      <c r="B36" s="47"/>
      <c r="C36" s="192">
        <v>2016</v>
      </c>
      <c r="D36" s="192" t="s">
        <v>15</v>
      </c>
      <c r="E36" s="189" t="s">
        <v>73</v>
      </c>
      <c r="F36" s="191">
        <v>42370</v>
      </c>
      <c r="G36" s="191">
        <v>42400</v>
      </c>
      <c r="H36" s="48" t="s">
        <v>9</v>
      </c>
      <c r="I36" s="96">
        <f t="shared" si="0"/>
        <v>80000</v>
      </c>
      <c r="J36" s="51">
        <v>80000</v>
      </c>
      <c r="K36" s="51">
        <v>0</v>
      </c>
      <c r="L36" s="115">
        <f>(N37+N38+N34+N35+N31+N32)/(I30+I33)</f>
        <v>0.7</v>
      </c>
      <c r="M36" s="48" t="s">
        <v>9</v>
      </c>
      <c r="N36" s="16">
        <f>SUM(O36:Q36)</f>
        <v>25000</v>
      </c>
      <c r="O36" s="55">
        <f>SUM(O37:O38)</f>
        <v>20000</v>
      </c>
      <c r="P36" s="55">
        <f>SUM(P37:P38)</f>
        <v>0</v>
      </c>
      <c r="Q36" s="51">
        <v>5000</v>
      </c>
      <c r="R36" s="73"/>
      <c r="S36" s="48" t="s">
        <v>9</v>
      </c>
      <c r="T36" s="18"/>
      <c r="U36" s="17"/>
      <c r="V36" s="17"/>
      <c r="W36" s="15"/>
    </row>
    <row r="37" spans="2:23" ht="23.25" customHeight="1" thickBot="1">
      <c r="B37" s="47"/>
      <c r="C37" s="193"/>
      <c r="D37" s="193"/>
      <c r="E37" s="190"/>
      <c r="F37" s="190"/>
      <c r="G37" s="190"/>
      <c r="H37" s="48" t="s">
        <v>14</v>
      </c>
      <c r="I37" s="98">
        <f t="shared" si="0"/>
        <v>71578.947368421053</v>
      </c>
      <c r="J37" s="119">
        <f>J36*$Q$10</f>
        <v>71578.947368421053</v>
      </c>
      <c r="K37" s="119">
        <f>K36*$Q$10</f>
        <v>0</v>
      </c>
      <c r="L37" s="15">
        <f t="shared" ref="L37" si="3">IFERROR(I37/I36,"-")</f>
        <v>0.89473684210526316</v>
      </c>
      <c r="M37" s="48" t="s">
        <v>14</v>
      </c>
      <c r="N37" s="18">
        <f>SUM(O37:P37)</f>
        <v>17894.740000000002</v>
      </c>
      <c r="O37" s="109">
        <v>17894.740000000002</v>
      </c>
      <c r="P37" s="109">
        <v>0</v>
      </c>
      <c r="Q37" s="92"/>
      <c r="R37" s="71">
        <f t="shared" ref="R37" si="4">SUM(O37:P37)/SUM(O36:P36)</f>
        <v>0.89473700000000012</v>
      </c>
      <c r="S37" s="48" t="s">
        <v>14</v>
      </c>
      <c r="T37" s="18"/>
      <c r="U37" s="17"/>
      <c r="V37" s="17"/>
      <c r="W37" s="15"/>
    </row>
    <row r="38" spans="2:23" ht="32.25" customHeight="1" thickBot="1">
      <c r="B38" s="47"/>
      <c r="C38" s="193"/>
      <c r="D38" s="194"/>
      <c r="E38" s="190"/>
      <c r="F38" s="190"/>
      <c r="G38" s="190"/>
      <c r="H38" s="48" t="s">
        <v>13</v>
      </c>
      <c r="I38" s="99">
        <f t="shared" si="0"/>
        <v>8421.0526315789466</v>
      </c>
      <c r="J38" s="118">
        <f>J36*$Q$11</f>
        <v>8421.0526315789466</v>
      </c>
      <c r="K38" s="118">
        <f>K36*$Q$11</f>
        <v>0</v>
      </c>
      <c r="L38" s="56">
        <f t="shared" ref="L38" si="5">IFERROR(I38/I36,"-")</f>
        <v>0.10526315789473684</v>
      </c>
      <c r="M38" s="48" t="s">
        <v>13</v>
      </c>
      <c r="N38" s="19">
        <f>SUM(O38:P38)</f>
        <v>2105.2600000000002</v>
      </c>
      <c r="O38" s="54">
        <v>2105.2600000000002</v>
      </c>
      <c r="P38" s="54">
        <v>0</v>
      </c>
      <c r="Q38" s="93"/>
      <c r="R38" s="71">
        <f t="shared" ref="R38" si="6">SUM(O38:P38)/SUM(O36:P36)</f>
        <v>0.10526300000000001</v>
      </c>
      <c r="S38" s="48" t="s">
        <v>13</v>
      </c>
      <c r="T38" s="18"/>
      <c r="U38" s="17"/>
      <c r="V38" s="17"/>
      <c r="W38" s="15"/>
    </row>
    <row r="39" spans="2:23" ht="32.25" customHeight="1" thickBot="1">
      <c r="B39" s="47"/>
      <c r="C39" s="193"/>
      <c r="D39" s="192" t="s">
        <v>16</v>
      </c>
      <c r="E39" s="189" t="s">
        <v>22</v>
      </c>
      <c r="F39" s="191">
        <v>42401</v>
      </c>
      <c r="G39" s="191">
        <v>42490</v>
      </c>
      <c r="H39" s="48" t="s">
        <v>9</v>
      </c>
      <c r="I39" s="96">
        <f t="shared" si="0"/>
        <v>0</v>
      </c>
      <c r="J39" s="51">
        <v>0</v>
      </c>
      <c r="K39" s="51">
        <v>0</v>
      </c>
      <c r="L39" s="73">
        <f>(N40+N41+N37+N38+N34+N35+N31+N32)/(I36+I30+I33)</f>
        <v>0.61111111111111116</v>
      </c>
      <c r="M39" s="48" t="s">
        <v>9</v>
      </c>
      <c r="N39" s="16">
        <f>SUM(O39:Q39)</f>
        <v>60000</v>
      </c>
      <c r="O39" s="55">
        <f>SUM(O40:O41)</f>
        <v>40000</v>
      </c>
      <c r="P39" s="55">
        <f>SUM(P40:P41)</f>
        <v>0</v>
      </c>
      <c r="Q39" s="51">
        <v>20000</v>
      </c>
      <c r="R39" s="73"/>
      <c r="S39" s="48" t="s">
        <v>9</v>
      </c>
      <c r="T39" s="18"/>
      <c r="U39" s="17"/>
      <c r="V39" s="17"/>
      <c r="W39" s="15"/>
    </row>
    <row r="40" spans="2:23" ht="32.25" customHeight="1" thickBot="1">
      <c r="B40" s="47"/>
      <c r="C40" s="193"/>
      <c r="D40" s="193"/>
      <c r="E40" s="190"/>
      <c r="F40" s="190"/>
      <c r="G40" s="190"/>
      <c r="H40" s="48" t="s">
        <v>14</v>
      </c>
      <c r="I40" s="96">
        <f t="shared" si="0"/>
        <v>0</v>
      </c>
      <c r="J40" s="119">
        <f>J39*$Q$10</f>
        <v>0</v>
      </c>
      <c r="K40" s="119">
        <f>K39*$Q$10</f>
        <v>0</v>
      </c>
      <c r="L40" s="15" t="str">
        <f t="shared" ref="L40" si="7">IFERROR(I40/I39,"-")</f>
        <v>-</v>
      </c>
      <c r="M40" s="48" t="s">
        <v>14</v>
      </c>
      <c r="N40" s="18">
        <f>SUM(O40:P40)</f>
        <v>35789.47</v>
      </c>
      <c r="O40" s="109">
        <v>35789.47</v>
      </c>
      <c r="P40" s="109">
        <v>0</v>
      </c>
      <c r="Q40" s="92"/>
      <c r="R40" s="71">
        <f t="shared" ref="R40" si="8">SUM(O40:P40)/SUM(O39:P39)</f>
        <v>0.89473675000000008</v>
      </c>
      <c r="S40" s="48" t="s">
        <v>14</v>
      </c>
      <c r="T40" s="18"/>
      <c r="U40" s="17"/>
      <c r="V40" s="17"/>
      <c r="W40" s="15"/>
    </row>
    <row r="41" spans="2:23" ht="32.25" customHeight="1" thickBot="1">
      <c r="B41" s="47"/>
      <c r="C41" s="193"/>
      <c r="D41" s="194"/>
      <c r="E41" s="190"/>
      <c r="F41" s="190"/>
      <c r="G41" s="190"/>
      <c r="H41" s="48" t="s">
        <v>13</v>
      </c>
      <c r="I41" s="99">
        <f t="shared" si="0"/>
        <v>0</v>
      </c>
      <c r="J41" s="118">
        <f>J39*$Q$11</f>
        <v>0</v>
      </c>
      <c r="K41" s="118">
        <f>K39*$Q$11</f>
        <v>0</v>
      </c>
      <c r="L41" s="56" t="str">
        <f t="shared" ref="L41" si="9">IFERROR(I41/I39,"-")</f>
        <v>-</v>
      </c>
      <c r="M41" s="48" t="s">
        <v>13</v>
      </c>
      <c r="N41" s="19">
        <f>SUM(O41:P41)</f>
        <v>4210.53</v>
      </c>
      <c r="O41" s="54">
        <v>4210.53</v>
      </c>
      <c r="P41" s="54">
        <v>0</v>
      </c>
      <c r="Q41" s="93"/>
      <c r="R41" s="71">
        <f t="shared" ref="R41" si="10">SUM(O41:P41)/SUM(O39:P39)</f>
        <v>0.10526324999999999</v>
      </c>
      <c r="S41" s="48" t="s">
        <v>13</v>
      </c>
      <c r="T41" s="18"/>
      <c r="U41" s="17"/>
      <c r="V41" s="17"/>
      <c r="W41" s="15"/>
    </row>
    <row r="42" spans="2:23" ht="32.25" customHeight="1" thickBot="1">
      <c r="B42" s="47"/>
      <c r="C42" s="193"/>
      <c r="D42" s="192" t="s">
        <v>17</v>
      </c>
      <c r="E42" s="189" t="s">
        <v>23</v>
      </c>
      <c r="F42" s="191">
        <v>42491</v>
      </c>
      <c r="G42" s="191">
        <v>42582</v>
      </c>
      <c r="H42" s="48" t="s">
        <v>9</v>
      </c>
      <c r="I42" s="96">
        <f t="shared" si="0"/>
        <v>120000</v>
      </c>
      <c r="J42" s="51">
        <v>120000</v>
      </c>
      <c r="K42" s="51">
        <v>0</v>
      </c>
      <c r="L42" s="73">
        <f>(N43+N44+N40+N41+N31+N32+N37+N38+N34+N35)/(I39+I36+I30+I33)</f>
        <v>0.94444444444444442</v>
      </c>
      <c r="M42" s="48" t="s">
        <v>9</v>
      </c>
      <c r="N42" s="55">
        <f>SUM(O42:Q42)</f>
        <v>72000</v>
      </c>
      <c r="O42" s="55">
        <f>SUM(O43:O44)</f>
        <v>60000</v>
      </c>
      <c r="P42" s="55">
        <f>SUM(P43:P44)</f>
        <v>0</v>
      </c>
      <c r="Q42" s="51">
        <v>12000</v>
      </c>
      <c r="R42" s="73"/>
      <c r="S42" s="48" t="s">
        <v>9</v>
      </c>
      <c r="T42" s="18"/>
      <c r="U42" s="17"/>
      <c r="V42" s="17"/>
      <c r="W42" s="15"/>
    </row>
    <row r="43" spans="2:23" ht="32.25" customHeight="1" thickBot="1">
      <c r="B43" s="47"/>
      <c r="C43" s="193"/>
      <c r="D43" s="193"/>
      <c r="E43" s="190"/>
      <c r="F43" s="190"/>
      <c r="G43" s="190"/>
      <c r="H43" s="48" t="s">
        <v>14</v>
      </c>
      <c r="I43" s="96">
        <f t="shared" si="0"/>
        <v>107368.42105263157</v>
      </c>
      <c r="J43" s="119">
        <f>J42*$Q$10</f>
        <v>107368.42105263157</v>
      </c>
      <c r="K43" s="119">
        <f>K42*$Q$10</f>
        <v>0</v>
      </c>
      <c r="L43" s="15">
        <f t="shared" ref="L43" si="11">IFERROR(I43/I42,"-")</f>
        <v>0.89473684210526305</v>
      </c>
      <c r="M43" s="48" t="s">
        <v>14</v>
      </c>
      <c r="N43" s="17">
        <f>SUM(O43:P43)</f>
        <v>53684.21</v>
      </c>
      <c r="O43" s="109">
        <v>53684.21</v>
      </c>
      <c r="P43" s="109">
        <v>0</v>
      </c>
      <c r="Q43" s="92"/>
      <c r="R43" s="71">
        <f t="shared" ref="R43" si="12">SUM(O43:P43)/SUM(O42:P42)</f>
        <v>0.89473683333333331</v>
      </c>
      <c r="S43" s="48" t="s">
        <v>14</v>
      </c>
      <c r="T43" s="18"/>
      <c r="U43" s="17"/>
      <c r="V43" s="17"/>
      <c r="W43" s="15"/>
    </row>
    <row r="44" spans="2:23" ht="32.25" customHeight="1" thickBot="1">
      <c r="B44" s="47"/>
      <c r="C44" s="193"/>
      <c r="D44" s="194"/>
      <c r="E44" s="190"/>
      <c r="F44" s="190"/>
      <c r="G44" s="190"/>
      <c r="H44" s="48" t="s">
        <v>13</v>
      </c>
      <c r="I44" s="99">
        <f t="shared" si="0"/>
        <v>12631.57894736842</v>
      </c>
      <c r="J44" s="118">
        <f>J42*$Q$11</f>
        <v>12631.57894736842</v>
      </c>
      <c r="K44" s="118">
        <f>K42*$Q$11</f>
        <v>0</v>
      </c>
      <c r="L44" s="56">
        <f t="shared" ref="L44" si="13">IFERROR(I44/I42,"-")</f>
        <v>0.10526315789473684</v>
      </c>
      <c r="M44" s="48" t="s">
        <v>13</v>
      </c>
      <c r="N44" s="19">
        <f>SUM(O44:P44)</f>
        <v>6315.79</v>
      </c>
      <c r="O44" s="54">
        <v>6315.79</v>
      </c>
      <c r="P44" s="54">
        <v>0</v>
      </c>
      <c r="Q44" s="93"/>
      <c r="R44" s="71">
        <f t="shared" ref="R44" si="14">SUM(O44:P44)/SUM(O42:P42)</f>
        <v>0.10526316666666667</v>
      </c>
      <c r="S44" s="48" t="s">
        <v>13</v>
      </c>
      <c r="T44" s="18"/>
      <c r="U44" s="17"/>
      <c r="V44" s="17"/>
      <c r="W44" s="15"/>
    </row>
    <row r="45" spans="2:23" ht="32.25" customHeight="1" thickBot="1">
      <c r="B45" s="47"/>
      <c r="C45" s="193"/>
      <c r="D45" s="192" t="s">
        <v>18</v>
      </c>
      <c r="E45" s="189" t="s">
        <v>24</v>
      </c>
      <c r="F45" s="191">
        <v>42583</v>
      </c>
      <c r="G45" s="191">
        <v>42674</v>
      </c>
      <c r="H45" s="48" t="s">
        <v>9</v>
      </c>
      <c r="I45" s="96">
        <f t="shared" si="0"/>
        <v>150000</v>
      </c>
      <c r="J45" s="51">
        <v>150000</v>
      </c>
      <c r="K45" s="51">
        <v>0</v>
      </c>
      <c r="L45" s="73">
        <f>(N46+N47+N43+N44+N37+N38+N40+N41+N31+N32+N34+N35)/(I42+I39+I36+I30+I33)</f>
        <v>0.8666666666666667</v>
      </c>
      <c r="M45" s="48" t="s">
        <v>9</v>
      </c>
      <c r="N45" s="16">
        <f>SUM(O45:Q45)</f>
        <v>93000</v>
      </c>
      <c r="O45" s="55">
        <f>SUM(O46:O47)</f>
        <v>90000</v>
      </c>
      <c r="P45" s="55">
        <f>SUM(P46:P47)</f>
        <v>0</v>
      </c>
      <c r="Q45" s="51">
        <v>3000</v>
      </c>
      <c r="R45" s="73"/>
      <c r="S45" s="48" t="s">
        <v>9</v>
      </c>
      <c r="T45" s="18"/>
      <c r="U45" s="17"/>
      <c r="V45" s="17"/>
      <c r="W45" s="15"/>
    </row>
    <row r="46" spans="2:23" ht="32.25" customHeight="1" thickBot="1">
      <c r="B46" s="47"/>
      <c r="C46" s="193"/>
      <c r="D46" s="193"/>
      <c r="E46" s="190"/>
      <c r="F46" s="190"/>
      <c r="G46" s="190"/>
      <c r="H46" s="48" t="s">
        <v>14</v>
      </c>
      <c r="I46" s="96">
        <f t="shared" si="0"/>
        <v>134210.52631578947</v>
      </c>
      <c r="J46" s="119">
        <f>J45*$Q$10</f>
        <v>134210.52631578947</v>
      </c>
      <c r="K46" s="119">
        <f>K45*$Q$10</f>
        <v>0</v>
      </c>
      <c r="L46" s="15">
        <f t="shared" ref="L46" si="15">IFERROR(I46/I45,"-")</f>
        <v>0.89473684210526305</v>
      </c>
      <c r="M46" s="48" t="s">
        <v>14</v>
      </c>
      <c r="N46" s="18">
        <f>SUM(O46:P46)</f>
        <v>80526.320000000007</v>
      </c>
      <c r="O46" s="109">
        <v>80526.320000000007</v>
      </c>
      <c r="P46" s="109">
        <v>0</v>
      </c>
      <c r="Q46" s="92"/>
      <c r="R46" s="71">
        <f t="shared" ref="R46" si="16">SUM(O46:P46)/SUM(O45:P45)</f>
        <v>0.89473688888888891</v>
      </c>
      <c r="S46" s="48" t="s">
        <v>14</v>
      </c>
      <c r="T46" s="18"/>
      <c r="U46" s="17"/>
      <c r="V46" s="17"/>
      <c r="W46" s="15"/>
    </row>
    <row r="47" spans="2:23" ht="32.25" customHeight="1" thickBot="1">
      <c r="B47" s="47"/>
      <c r="C47" s="193"/>
      <c r="D47" s="193"/>
      <c r="E47" s="190"/>
      <c r="F47" s="190"/>
      <c r="G47" s="190"/>
      <c r="H47" s="48" t="s">
        <v>13</v>
      </c>
      <c r="I47" s="99">
        <f t="shared" si="0"/>
        <v>15789.473684210525</v>
      </c>
      <c r="J47" s="118">
        <f>J45*$Q$11</f>
        <v>15789.473684210525</v>
      </c>
      <c r="K47" s="118">
        <f>K45*$Q$11</f>
        <v>0</v>
      </c>
      <c r="L47" s="56">
        <f t="shared" ref="L47" si="17">IFERROR(I47/I45,"-")</f>
        <v>0.10526315789473684</v>
      </c>
      <c r="M47" s="48" t="s">
        <v>13</v>
      </c>
      <c r="N47" s="19">
        <f>SUM(O47:P47)</f>
        <v>9473.68</v>
      </c>
      <c r="O47" s="54">
        <v>9473.68</v>
      </c>
      <c r="P47" s="54">
        <v>0</v>
      </c>
      <c r="Q47" s="93"/>
      <c r="R47" s="71">
        <f t="shared" ref="R47" si="18">SUM(O47:P47)/SUM(O45:P45)</f>
        <v>0.10526311111111111</v>
      </c>
      <c r="S47" s="48" t="s">
        <v>13</v>
      </c>
      <c r="T47" s="18"/>
      <c r="U47" s="17"/>
      <c r="V47" s="17"/>
      <c r="W47" s="15"/>
    </row>
    <row r="48" spans="2:23" ht="32.25" customHeight="1" thickBot="1">
      <c r="B48" s="47"/>
      <c r="C48" s="193"/>
      <c r="D48" s="193"/>
      <c r="E48" s="189" t="s">
        <v>74</v>
      </c>
      <c r="F48" s="191">
        <v>42675</v>
      </c>
      <c r="G48" s="191">
        <v>42735</v>
      </c>
      <c r="H48" s="48" t="s">
        <v>9</v>
      </c>
      <c r="I48" s="96">
        <f t="shared" si="0"/>
        <v>150000</v>
      </c>
      <c r="J48" s="51">
        <v>150000</v>
      </c>
      <c r="K48" s="51">
        <v>0</v>
      </c>
      <c r="L48" s="73">
        <f>(N49+N50+N46+N47+N40+N41+N43+N44+N37+N38+N31+N32+N34+N35)/(I45+I42+I39+I36+I30+I33)</f>
        <v>0.86666666666666659</v>
      </c>
      <c r="M48" s="48" t="s">
        <v>9</v>
      </c>
      <c r="N48" s="16">
        <f>SUM(O48:Q48)</f>
        <v>132000</v>
      </c>
      <c r="O48" s="55">
        <f>SUM(O49:O50)</f>
        <v>130000</v>
      </c>
      <c r="P48" s="55">
        <f>SUM(P49:P50)</f>
        <v>0</v>
      </c>
      <c r="Q48" s="51">
        <v>2000</v>
      </c>
      <c r="R48" s="73"/>
      <c r="S48" s="48" t="s">
        <v>9</v>
      </c>
      <c r="T48" s="18"/>
      <c r="U48" s="17"/>
      <c r="V48" s="17"/>
      <c r="W48" s="15"/>
    </row>
    <row r="49" spans="2:23" ht="32.25" customHeight="1" thickBot="1">
      <c r="B49" s="47"/>
      <c r="C49" s="193"/>
      <c r="D49" s="193"/>
      <c r="E49" s="190"/>
      <c r="F49" s="190"/>
      <c r="G49" s="190"/>
      <c r="H49" s="48" t="s">
        <v>14</v>
      </c>
      <c r="I49" s="96">
        <f t="shared" si="0"/>
        <v>134210.52631578947</v>
      </c>
      <c r="J49" s="119">
        <f>J48*$Q$10</f>
        <v>134210.52631578947</v>
      </c>
      <c r="K49" s="119">
        <f>K48*$Q$10</f>
        <v>0</v>
      </c>
      <c r="L49" s="15">
        <f t="shared" ref="L49" si="19">IFERROR(I49/I48,"-")</f>
        <v>0.89473684210526305</v>
      </c>
      <c r="M49" s="48" t="s">
        <v>14</v>
      </c>
      <c r="N49" s="17">
        <f>SUM(O49:P49)</f>
        <v>116315.79</v>
      </c>
      <c r="O49" s="109">
        <v>116315.79</v>
      </c>
      <c r="P49" s="109">
        <v>0</v>
      </c>
      <c r="Q49" s="92"/>
      <c r="R49" s="71">
        <f t="shared" ref="R49" si="20">SUM(O49:P49)/SUM(O48:P48)</f>
        <v>0.89473684615384608</v>
      </c>
      <c r="S49" s="48" t="s">
        <v>14</v>
      </c>
      <c r="T49" s="18"/>
      <c r="U49" s="17"/>
      <c r="V49" s="17"/>
      <c r="W49" s="15"/>
    </row>
    <row r="50" spans="2:23" ht="32.25" customHeight="1" thickBot="1">
      <c r="B50" s="47"/>
      <c r="C50" s="194"/>
      <c r="D50" s="194"/>
      <c r="E50" s="190"/>
      <c r="F50" s="190"/>
      <c r="G50" s="190"/>
      <c r="H50" s="48" t="s">
        <v>13</v>
      </c>
      <c r="I50" s="99">
        <f t="shared" si="0"/>
        <v>15789.473684210525</v>
      </c>
      <c r="J50" s="118">
        <f>J48*$Q$11</f>
        <v>15789.473684210525</v>
      </c>
      <c r="K50" s="118">
        <f>K48*$Q$11</f>
        <v>0</v>
      </c>
      <c r="L50" s="56">
        <f t="shared" ref="L50" si="21">IFERROR(I50/I48,"-")</f>
        <v>0.10526315789473684</v>
      </c>
      <c r="M50" s="48" t="s">
        <v>13</v>
      </c>
      <c r="N50" s="19">
        <f>SUM(O50:P50)</f>
        <v>13684.21</v>
      </c>
      <c r="O50" s="54">
        <v>13684.21</v>
      </c>
      <c r="P50" s="54">
        <v>0</v>
      </c>
      <c r="Q50" s="93"/>
      <c r="R50" s="71">
        <f t="shared" ref="R50" si="22">SUM(O50:P50)/SUM(O48:P48)</f>
        <v>0.10526315384615384</v>
      </c>
      <c r="S50" s="48" t="s">
        <v>13</v>
      </c>
      <c r="T50" s="18"/>
      <c r="U50" s="17"/>
      <c r="V50" s="17"/>
      <c r="W50" s="15"/>
    </row>
    <row r="51" spans="2:23" ht="32.25" customHeight="1" thickBot="1">
      <c r="B51" s="47"/>
      <c r="C51" s="192">
        <v>2017</v>
      </c>
      <c r="D51" s="192" t="s">
        <v>15</v>
      </c>
      <c r="E51" s="189" t="s">
        <v>75</v>
      </c>
      <c r="F51" s="191">
        <v>42736</v>
      </c>
      <c r="G51" s="191">
        <v>42825</v>
      </c>
      <c r="H51" s="48" t="s">
        <v>9</v>
      </c>
      <c r="I51" s="96">
        <f t="shared" si="0"/>
        <v>100000</v>
      </c>
      <c r="J51" s="51">
        <v>100000</v>
      </c>
      <c r="K51" s="51">
        <v>0</v>
      </c>
      <c r="L51" s="73">
        <f>(N52+N53+N49+N50+N43+N44+N46+N47+N40+N41+N37+N38+N31+N32+N34+N35)/(I48+I45+I42+I39+I36+I30+I33)</f>
        <v>0.83333333333333326</v>
      </c>
      <c r="M51" s="48" t="s">
        <v>9</v>
      </c>
      <c r="N51" s="16">
        <f>SUM(O51:Q51)</f>
        <v>113000</v>
      </c>
      <c r="O51" s="55">
        <f>SUM(O52:O53)</f>
        <v>110000</v>
      </c>
      <c r="P51" s="105">
        <f>SUM(P52:P53)</f>
        <v>0</v>
      </c>
      <c r="Q51" s="74">
        <v>3000</v>
      </c>
      <c r="R51" s="73"/>
      <c r="S51" s="48" t="s">
        <v>9</v>
      </c>
      <c r="T51" s="18"/>
      <c r="U51" s="17"/>
      <c r="V51" s="17"/>
      <c r="W51" s="15"/>
    </row>
    <row r="52" spans="2:23" ht="32.25" customHeight="1" thickBot="1">
      <c r="B52" s="47"/>
      <c r="C52" s="193"/>
      <c r="D52" s="193"/>
      <c r="E52" s="190"/>
      <c r="F52" s="190"/>
      <c r="G52" s="190"/>
      <c r="H52" s="48" t="s">
        <v>14</v>
      </c>
      <c r="I52" s="96">
        <f t="shared" si="0"/>
        <v>89473.68421052632</v>
      </c>
      <c r="J52" s="119">
        <f>J51*$Q$10</f>
        <v>89473.68421052632</v>
      </c>
      <c r="K52" s="119">
        <f>K51*$Q$10</f>
        <v>0</v>
      </c>
      <c r="L52" s="15">
        <f t="shared" ref="L52" si="23">IFERROR(I52/I51,"-")</f>
        <v>0.89473684210526316</v>
      </c>
      <c r="M52" s="48" t="s">
        <v>14</v>
      </c>
      <c r="N52" s="17">
        <f>SUM(O52:P52)</f>
        <v>98421.05</v>
      </c>
      <c r="O52" s="109">
        <v>98421.05</v>
      </c>
      <c r="P52" s="111">
        <v>0</v>
      </c>
      <c r="Q52" s="75"/>
      <c r="R52" s="71">
        <f t="shared" ref="R52" si="24">SUM(O52:P52)/SUM(O51:P51)</f>
        <v>0.89473681818181816</v>
      </c>
      <c r="S52" s="48" t="s">
        <v>14</v>
      </c>
      <c r="T52" s="18"/>
      <c r="U52" s="17"/>
      <c r="V52" s="17"/>
      <c r="W52" s="15"/>
    </row>
    <row r="53" spans="2:23" ht="32.25" customHeight="1" thickBot="1">
      <c r="B53" s="47"/>
      <c r="C53" s="193"/>
      <c r="D53" s="194"/>
      <c r="E53" s="190"/>
      <c r="F53" s="190"/>
      <c r="G53" s="190"/>
      <c r="H53" s="48" t="s">
        <v>13</v>
      </c>
      <c r="I53" s="99">
        <f t="shared" si="0"/>
        <v>10526.315789473683</v>
      </c>
      <c r="J53" s="118">
        <f>J51*$Q$11</f>
        <v>10526.315789473683</v>
      </c>
      <c r="K53" s="118">
        <f>K51*$Q$11</f>
        <v>0</v>
      </c>
      <c r="L53" s="56">
        <f t="shared" ref="L53" si="25">IFERROR(I53/I51,"-")</f>
        <v>0.10526315789473684</v>
      </c>
      <c r="M53" s="48" t="s">
        <v>13</v>
      </c>
      <c r="N53" s="19">
        <f>SUM(O53:P53)</f>
        <v>11578.95</v>
      </c>
      <c r="O53" s="54">
        <v>11578.95</v>
      </c>
      <c r="P53" s="76">
        <v>0</v>
      </c>
      <c r="Q53" s="75"/>
      <c r="R53" s="71">
        <f t="shared" ref="R53" si="26">SUM(O53:P53)/SUM(O51:P51)</f>
        <v>0.10526318181818183</v>
      </c>
      <c r="S53" s="48" t="s">
        <v>13</v>
      </c>
      <c r="T53" s="18"/>
      <c r="U53" s="17"/>
      <c r="V53" s="17"/>
      <c r="W53" s="15"/>
    </row>
    <row r="54" spans="2:23" ht="32.25" customHeight="1" thickBot="1">
      <c r="B54" s="47"/>
      <c r="C54" s="193"/>
      <c r="D54" s="192" t="s">
        <v>16</v>
      </c>
      <c r="E54" s="189" t="s">
        <v>76</v>
      </c>
      <c r="F54" s="191">
        <v>42826</v>
      </c>
      <c r="G54" s="191">
        <v>42916</v>
      </c>
      <c r="H54" s="48" t="s">
        <v>9</v>
      </c>
      <c r="I54" s="96">
        <f t="shared" si="0"/>
        <v>150000</v>
      </c>
      <c r="J54" s="51">
        <v>150000</v>
      </c>
      <c r="K54" s="51">
        <v>0</v>
      </c>
      <c r="L54" s="73">
        <f>(N55+N56+N52+N53+N46+N47+N49+N50+N43+N44+N40+N41+N34+N35+N37+N38+N31+N32)/(I51+I48+I45+I42+I39+I33+I36+I30)</f>
        <v>0.7857142857142857</v>
      </c>
      <c r="M54" s="48" t="s">
        <v>9</v>
      </c>
      <c r="N54" s="16">
        <f>SUM(O54:Q54)</f>
        <v>50000</v>
      </c>
      <c r="O54" s="55">
        <f>SUM(O55:O56)</f>
        <v>50000</v>
      </c>
      <c r="P54" s="105">
        <f>SUM(P55:P56)</f>
        <v>0</v>
      </c>
      <c r="Q54" s="77">
        <v>0</v>
      </c>
      <c r="R54" s="73"/>
      <c r="S54" s="48" t="s">
        <v>9</v>
      </c>
      <c r="T54" s="18"/>
      <c r="U54" s="17"/>
      <c r="V54" s="17"/>
      <c r="W54" s="15"/>
    </row>
    <row r="55" spans="2:23" ht="32.25" customHeight="1" thickBot="1">
      <c r="B55" s="47"/>
      <c r="C55" s="193"/>
      <c r="D55" s="193"/>
      <c r="E55" s="190"/>
      <c r="F55" s="190"/>
      <c r="G55" s="190"/>
      <c r="H55" s="48" t="s">
        <v>14</v>
      </c>
      <c r="I55" s="96">
        <f t="shared" si="0"/>
        <v>134210.52631578947</v>
      </c>
      <c r="J55" s="119">
        <f>J54*$Q$10</f>
        <v>134210.52631578947</v>
      </c>
      <c r="K55" s="119">
        <f>K54*$Q$10</f>
        <v>0</v>
      </c>
      <c r="L55" s="15">
        <f t="shared" ref="L55" si="27">IFERROR(I55/I54,"-")</f>
        <v>0.89473684210526305</v>
      </c>
      <c r="M55" s="48" t="s">
        <v>14</v>
      </c>
      <c r="N55" s="17">
        <f>SUM(O55:P55)</f>
        <v>44736.84</v>
      </c>
      <c r="O55" s="109">
        <v>44736.84</v>
      </c>
      <c r="P55" s="111">
        <v>0</v>
      </c>
      <c r="Q55" s="75"/>
      <c r="R55" s="71">
        <f t="shared" ref="R55" si="28">SUM(O55:P55)/SUM(O54:P54)</f>
        <v>0.89473679999999989</v>
      </c>
      <c r="S55" s="48" t="s">
        <v>14</v>
      </c>
      <c r="T55" s="18"/>
      <c r="U55" s="17"/>
      <c r="V55" s="17"/>
      <c r="W55" s="15"/>
    </row>
    <row r="56" spans="2:23" ht="32.25" customHeight="1" thickBot="1">
      <c r="B56" s="47"/>
      <c r="C56" s="193"/>
      <c r="D56" s="194"/>
      <c r="E56" s="190"/>
      <c r="F56" s="190"/>
      <c r="G56" s="190"/>
      <c r="H56" s="48" t="s">
        <v>13</v>
      </c>
      <c r="I56" s="99">
        <f t="shared" si="0"/>
        <v>15789.473684210525</v>
      </c>
      <c r="J56" s="118">
        <f>J54*$Q$11</f>
        <v>15789.473684210525</v>
      </c>
      <c r="K56" s="118">
        <f>K54*$Q$11</f>
        <v>0</v>
      </c>
      <c r="L56" s="56">
        <f t="shared" ref="L56" si="29">IFERROR(I56/I54,"-")</f>
        <v>0.10526315789473684</v>
      </c>
      <c r="M56" s="79" t="s">
        <v>13</v>
      </c>
      <c r="N56" s="106">
        <f>SUM(O56:P56)</f>
        <v>5263.16</v>
      </c>
      <c r="O56" s="80">
        <v>5263.16</v>
      </c>
      <c r="P56" s="81">
        <v>0</v>
      </c>
      <c r="Q56" s="82"/>
      <c r="R56" s="71">
        <f t="shared" ref="R56" si="30">SUM(O56:P56)/SUM(O54:P54)</f>
        <v>0.1052632</v>
      </c>
      <c r="S56" s="48" t="s">
        <v>13</v>
      </c>
      <c r="T56" s="18"/>
      <c r="U56" s="17"/>
      <c r="V56" s="17"/>
      <c r="W56" s="15"/>
    </row>
    <row r="57" spans="2:23" ht="32.25" customHeight="1" thickBot="1">
      <c r="B57" s="47"/>
      <c r="C57" s="193"/>
      <c r="D57" s="192" t="s">
        <v>17</v>
      </c>
      <c r="E57" s="189" t="s">
        <v>77</v>
      </c>
      <c r="F57" s="191">
        <v>42917</v>
      </c>
      <c r="G57" s="191">
        <v>43008</v>
      </c>
      <c r="H57" s="48" t="s">
        <v>9</v>
      </c>
      <c r="I57" s="96">
        <f t="shared" si="0"/>
        <v>100000</v>
      </c>
      <c r="J57" s="51">
        <v>100000</v>
      </c>
      <c r="K57" s="51">
        <v>0</v>
      </c>
      <c r="L57" s="73">
        <f>(N58+N59+N55+N56+N49+N50+N52+N53+N46+N47+N43+N44+N40+N41+N37+N38+N31+N32+N34+N35)/(I54+I51+I48+I45+I42+I39+I36+I30+I33)</f>
        <v>0.94117647058823517</v>
      </c>
      <c r="M57" s="48" t="s">
        <v>9</v>
      </c>
      <c r="N57" s="16">
        <f>SUM(O57:Q57)</f>
        <v>255000</v>
      </c>
      <c r="O57" s="55">
        <f>SUM(O58:O59)</f>
        <v>250000</v>
      </c>
      <c r="P57" s="55">
        <f>SUM(P58:P59)</f>
        <v>0</v>
      </c>
      <c r="Q57" s="51">
        <v>5000</v>
      </c>
      <c r="R57" s="73"/>
      <c r="S57" s="48" t="s">
        <v>9</v>
      </c>
      <c r="T57" s="18"/>
      <c r="U57" s="17"/>
      <c r="V57" s="17"/>
      <c r="W57" s="15"/>
    </row>
    <row r="58" spans="2:23" ht="32.25" customHeight="1" thickBot="1">
      <c r="B58" s="47"/>
      <c r="C58" s="193"/>
      <c r="D58" s="193"/>
      <c r="E58" s="190"/>
      <c r="F58" s="190"/>
      <c r="G58" s="190"/>
      <c r="H58" s="48" t="s">
        <v>14</v>
      </c>
      <c r="I58" s="96">
        <f t="shared" si="0"/>
        <v>89473.68421052632</v>
      </c>
      <c r="J58" s="119">
        <f>J57*$Q$10</f>
        <v>89473.68421052632</v>
      </c>
      <c r="K58" s="119">
        <f>K57*$Q$10</f>
        <v>0</v>
      </c>
      <c r="L58" s="15">
        <f t="shared" ref="L58:L64" si="31">IFERROR(I58/I57,"-")</f>
        <v>0.89473684210526316</v>
      </c>
      <c r="M58" s="48" t="s">
        <v>14</v>
      </c>
      <c r="N58" s="17">
        <f>SUM(O58:P58)</f>
        <v>223684.21</v>
      </c>
      <c r="O58" s="109">
        <v>223684.21</v>
      </c>
      <c r="P58" s="109">
        <v>0</v>
      </c>
      <c r="Q58" s="92"/>
      <c r="R58" s="71">
        <f t="shared" ref="R58" si="32">SUM(O58:P58)/SUM(O57:P57)</f>
        <v>0.89473683999999998</v>
      </c>
      <c r="S58" s="48" t="s">
        <v>14</v>
      </c>
      <c r="T58" s="18"/>
      <c r="U58" s="17"/>
      <c r="V58" s="17"/>
      <c r="W58" s="15"/>
    </row>
    <row r="59" spans="2:23" ht="32.25" customHeight="1" thickBot="1">
      <c r="B59" s="47"/>
      <c r="C59" s="193"/>
      <c r="D59" s="194"/>
      <c r="E59" s="190"/>
      <c r="F59" s="190"/>
      <c r="G59" s="190"/>
      <c r="H59" s="48" t="s">
        <v>13</v>
      </c>
      <c r="I59" s="99">
        <f t="shared" si="0"/>
        <v>10526.315789473683</v>
      </c>
      <c r="J59" s="118">
        <f>J57*$Q$11</f>
        <v>10526.315789473683</v>
      </c>
      <c r="K59" s="118">
        <f>K57*$Q$11</f>
        <v>0</v>
      </c>
      <c r="L59" s="56">
        <f t="shared" ref="L59" si="33">IFERROR(I59/I57,"-")</f>
        <v>0.10526315789473684</v>
      </c>
      <c r="M59" s="48" t="s">
        <v>13</v>
      </c>
      <c r="N59" s="19">
        <f>SUM(O59:P59)</f>
        <v>26315.79</v>
      </c>
      <c r="O59" s="54">
        <v>26315.79</v>
      </c>
      <c r="P59" s="54">
        <v>0</v>
      </c>
      <c r="Q59" s="93"/>
      <c r="R59" s="71">
        <f t="shared" ref="R59" si="34">SUM(O59:P59)/SUM(O57:P57)</f>
        <v>0.10526316000000001</v>
      </c>
      <c r="S59" s="48" t="s">
        <v>13</v>
      </c>
      <c r="T59" s="18"/>
      <c r="U59" s="17"/>
      <c r="V59" s="17"/>
      <c r="W59" s="15"/>
    </row>
    <row r="60" spans="2:23" ht="32.25" customHeight="1" thickBot="1">
      <c r="B60" s="47"/>
      <c r="C60" s="193"/>
      <c r="D60" s="192" t="s">
        <v>18</v>
      </c>
      <c r="E60" s="189" t="s">
        <v>78</v>
      </c>
      <c r="F60" s="191">
        <v>43009</v>
      </c>
      <c r="G60" s="191">
        <v>43100</v>
      </c>
      <c r="H60" s="48" t="s">
        <v>9</v>
      </c>
      <c r="I60" s="96">
        <f t="shared" si="0"/>
        <v>0</v>
      </c>
      <c r="J60" s="51">
        <v>0</v>
      </c>
      <c r="K60" s="51">
        <v>0</v>
      </c>
      <c r="L60" s="73">
        <f>(N61+N62+N58+N59+N52+N53+N55+N56+N49+N50+N46+N47+N43+N44+N40+N41+N37+N38+N31+N32+N34+N35)/(I57+I54+I51+I48+I45+I42+I39+I36+I30+I33)</f>
        <v>1.0000000000000002</v>
      </c>
      <c r="M60" s="70" t="s">
        <v>9</v>
      </c>
      <c r="N60" s="107">
        <f>SUM(O60:Q60)</f>
        <v>150000</v>
      </c>
      <c r="O60" s="108">
        <f>SUM(O61:O62)</f>
        <v>150000</v>
      </c>
      <c r="P60" s="108">
        <f>SUM(P61:P62)</f>
        <v>0</v>
      </c>
      <c r="Q60" s="69">
        <v>0</v>
      </c>
      <c r="R60" s="73"/>
      <c r="S60" s="48" t="s">
        <v>9</v>
      </c>
      <c r="T60" s="18"/>
      <c r="U60" s="17"/>
      <c r="V60" s="17"/>
      <c r="W60" s="15"/>
    </row>
    <row r="61" spans="2:23" ht="32.25" customHeight="1" thickBot="1">
      <c r="B61" s="47"/>
      <c r="C61" s="193"/>
      <c r="D61" s="193"/>
      <c r="E61" s="190"/>
      <c r="F61" s="190"/>
      <c r="G61" s="190"/>
      <c r="H61" s="48" t="s">
        <v>14</v>
      </c>
      <c r="I61" s="96">
        <f t="shared" si="0"/>
        <v>0</v>
      </c>
      <c r="J61" s="119">
        <f>J60*$Q$10</f>
        <v>0</v>
      </c>
      <c r="K61" s="119">
        <f>K60*$Q$10</f>
        <v>0</v>
      </c>
      <c r="L61" s="15" t="str">
        <f t="shared" ref="L61" si="35">IFERROR(I61/I60,"-")</f>
        <v>-</v>
      </c>
      <c r="M61" s="48" t="s">
        <v>14</v>
      </c>
      <c r="N61" s="17">
        <f>SUM(O61:P61)</f>
        <v>134210.53</v>
      </c>
      <c r="O61" s="109">
        <v>134210.53</v>
      </c>
      <c r="P61" s="109">
        <v>0</v>
      </c>
      <c r="Q61" s="92"/>
      <c r="R61" s="71">
        <f t="shared" ref="R61:R64" si="36">SUM(O61:P61)/SUM(O60:P60)</f>
        <v>0.89473686666666663</v>
      </c>
      <c r="S61" s="48" t="s">
        <v>14</v>
      </c>
      <c r="T61" s="18"/>
      <c r="U61" s="17"/>
      <c r="V61" s="17"/>
      <c r="W61" s="15"/>
    </row>
    <row r="62" spans="2:23" ht="32.25" customHeight="1" thickBot="1">
      <c r="B62" s="47"/>
      <c r="C62" s="194"/>
      <c r="D62" s="194"/>
      <c r="E62" s="190"/>
      <c r="F62" s="190"/>
      <c r="G62" s="190"/>
      <c r="H62" s="48" t="s">
        <v>13</v>
      </c>
      <c r="I62" s="99">
        <f t="shared" si="0"/>
        <v>0</v>
      </c>
      <c r="J62" s="118">
        <f>J60*$Q$11</f>
        <v>0</v>
      </c>
      <c r="K62" s="118">
        <f>K60*$Q$11</f>
        <v>0</v>
      </c>
      <c r="L62" s="56" t="str">
        <f t="shared" ref="L62" si="37">IFERROR(I62/I60,"-")</f>
        <v>-</v>
      </c>
      <c r="M62" s="48" t="s">
        <v>13</v>
      </c>
      <c r="N62" s="19">
        <f>SUM(O62:P62)</f>
        <v>15789.47</v>
      </c>
      <c r="O62" s="54">
        <v>15789.47</v>
      </c>
      <c r="P62" s="54">
        <v>0</v>
      </c>
      <c r="Q62" s="93"/>
      <c r="R62" s="71">
        <f t="shared" ref="R62" si="38">SUM(O62:P62)/SUM(O60:P60)</f>
        <v>0.10526313333333333</v>
      </c>
      <c r="S62" s="48" t="s">
        <v>13</v>
      </c>
      <c r="T62" s="19"/>
      <c r="U62" s="50"/>
      <c r="V62" s="50"/>
      <c r="W62" s="56"/>
    </row>
    <row r="63" spans="2:23" ht="78" customHeight="1" thickBot="1">
      <c r="B63" s="172" t="s">
        <v>4</v>
      </c>
      <c r="C63" s="173"/>
      <c r="D63" s="173"/>
      <c r="E63" s="173"/>
      <c r="F63" s="173"/>
      <c r="G63" s="174"/>
      <c r="H63" s="30" t="s">
        <v>55</v>
      </c>
      <c r="I63" s="31">
        <f>I30+I36+I39+I42+I45+I48+I51+I54+I57+I60+I33</f>
        <v>950000</v>
      </c>
      <c r="J63" s="31">
        <f t="shared" ref="I63:K65" si="39">J30+J36+J39+J42+J45+J48+J51+J54+J57+J60+J33</f>
        <v>950000</v>
      </c>
      <c r="K63" s="31">
        <f t="shared" si="39"/>
        <v>0</v>
      </c>
      <c r="L63" s="100">
        <f>(O63+P63)/I63</f>
        <v>1</v>
      </c>
      <c r="M63" s="32" t="s">
        <v>56</v>
      </c>
      <c r="N63" s="31">
        <f>N60+N57+N54+N51+N48+N45+N42+N39+N36+N30+N33</f>
        <v>1000000</v>
      </c>
      <c r="O63" s="31">
        <f>O60+O57+O54+O51+O48+O45+O42+O39+O36+O30+O33</f>
        <v>950000</v>
      </c>
      <c r="P63" s="31">
        <f>P60+P57+P54+P51+P48+P45+P42+P39+P36+P30+P33</f>
        <v>0</v>
      </c>
      <c r="Q63" s="31">
        <f>Q60+Q57+Q54+Q51+Q48+Q45+Q42+Q39+Q36+Q30+Q33</f>
        <v>50000</v>
      </c>
      <c r="R63" s="36"/>
      <c r="S63" s="32" t="s">
        <v>57</v>
      </c>
      <c r="T63" s="31"/>
      <c r="U63" s="31"/>
      <c r="V63" s="31"/>
      <c r="W63" s="36"/>
    </row>
    <row r="64" spans="2:23" ht="78" customHeight="1" thickBot="1">
      <c r="B64" s="175"/>
      <c r="C64" s="176"/>
      <c r="D64" s="176"/>
      <c r="E64" s="176"/>
      <c r="F64" s="176"/>
      <c r="G64" s="177"/>
      <c r="H64" s="34" t="s">
        <v>14</v>
      </c>
      <c r="I64" s="31">
        <f t="shared" si="39"/>
        <v>849999.99999999988</v>
      </c>
      <c r="J64" s="31">
        <f t="shared" si="39"/>
        <v>849999.99999999988</v>
      </c>
      <c r="K64" s="31">
        <f t="shared" si="39"/>
        <v>0</v>
      </c>
      <c r="L64" s="100">
        <f t="shared" si="31"/>
        <v>0.89473684210526305</v>
      </c>
      <c r="M64" s="34" t="s">
        <v>7</v>
      </c>
      <c r="N64" s="31">
        <f t="shared" ref="N64:P65" si="40">N61+N58+N55+N52+N49+N46+N43+N40+N37+N31+N34</f>
        <v>849999.99999999988</v>
      </c>
      <c r="O64" s="31">
        <f>O61+O58+O55+O52+O49+O46+O43+O40+O37+O31+O34</f>
        <v>849999.99999999988</v>
      </c>
      <c r="P64" s="31">
        <f t="shared" si="40"/>
        <v>0</v>
      </c>
      <c r="Q64" s="35"/>
      <c r="R64" s="36">
        <f t="shared" si="36"/>
        <v>0.89473684210526305</v>
      </c>
      <c r="S64" s="37" t="s">
        <v>47</v>
      </c>
      <c r="T64" s="31"/>
      <c r="U64" s="31"/>
      <c r="V64" s="31"/>
      <c r="W64" s="27"/>
    </row>
    <row r="65" spans="2:23" ht="78" customHeight="1" thickBot="1">
      <c r="B65" s="178"/>
      <c r="C65" s="179"/>
      <c r="D65" s="179"/>
      <c r="E65" s="179"/>
      <c r="F65" s="179"/>
      <c r="G65" s="180"/>
      <c r="H65" s="34" t="s">
        <v>13</v>
      </c>
      <c r="I65" s="26">
        <f t="shared" si="39"/>
        <v>99999.999999999985</v>
      </c>
      <c r="J65" s="26">
        <f t="shared" si="39"/>
        <v>99999.999999999985</v>
      </c>
      <c r="K65" s="26">
        <f t="shared" si="39"/>
        <v>0</v>
      </c>
      <c r="L65" s="101">
        <f t="shared" ref="L65" si="41">IFERROR(I65/I63,"-")</f>
        <v>0.10526315789473682</v>
      </c>
      <c r="M65" s="34" t="s">
        <v>13</v>
      </c>
      <c r="N65" s="26">
        <f t="shared" si="40"/>
        <v>99999.999999999971</v>
      </c>
      <c r="O65" s="26">
        <f t="shared" si="40"/>
        <v>99999.999999999971</v>
      </c>
      <c r="P65" s="26">
        <f t="shared" si="40"/>
        <v>0</v>
      </c>
      <c r="Q65" s="95"/>
      <c r="R65" s="102">
        <f t="shared" ref="R65" si="42">SUM(O65:P65)/SUM(O63:P63)</f>
        <v>0.10526315789473681</v>
      </c>
      <c r="S65" s="33" t="s">
        <v>58</v>
      </c>
      <c r="T65" s="26"/>
      <c r="U65" s="26"/>
      <c r="V65" s="26"/>
      <c r="W65" s="38"/>
    </row>
    <row r="66" spans="2:23" ht="26.25">
      <c r="E66" s="23"/>
      <c r="F66" s="24"/>
      <c r="G66" s="24"/>
      <c r="H66" s="24"/>
    </row>
    <row r="67" spans="2:23"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</row>
    <row r="68" spans="2:23" ht="15.75" thickBot="1">
      <c r="C68" s="182" t="s">
        <v>61</v>
      </c>
      <c r="D68" s="182"/>
      <c r="E68" s="182"/>
      <c r="F68" s="182"/>
      <c r="G68" s="182"/>
      <c r="H68" s="182"/>
      <c r="I68" s="182"/>
      <c r="J68" s="182"/>
    </row>
    <row r="69" spans="2:23" ht="32.25" customHeight="1" thickBot="1">
      <c r="C69" s="169"/>
      <c r="D69" s="170"/>
      <c r="E69" s="170"/>
      <c r="F69" s="170"/>
      <c r="G69" s="171"/>
      <c r="H69" s="136" t="s">
        <v>36</v>
      </c>
      <c r="I69" s="147"/>
      <c r="J69" s="147"/>
      <c r="K69" s="137"/>
      <c r="L69" s="183" t="s">
        <v>11</v>
      </c>
      <c r="M69" s="184"/>
      <c r="N69" s="184"/>
      <c r="O69" s="185"/>
      <c r="P69" s="183" t="s">
        <v>10</v>
      </c>
      <c r="Q69" s="184"/>
      <c r="R69" s="184"/>
      <c r="S69" s="185"/>
      <c r="T69" s="186" t="s">
        <v>6</v>
      </c>
      <c r="U69" s="187"/>
      <c r="V69" s="188"/>
    </row>
    <row r="70" spans="2:23" ht="15" thickBot="1">
      <c r="C70" s="169">
        <v>1</v>
      </c>
      <c r="D70" s="170"/>
      <c r="E70" s="170"/>
      <c r="F70" s="170"/>
      <c r="G70" s="171"/>
      <c r="H70" s="169">
        <v>2</v>
      </c>
      <c r="I70" s="170"/>
      <c r="J70" s="170"/>
      <c r="K70" s="171"/>
      <c r="L70" s="169">
        <v>3</v>
      </c>
      <c r="M70" s="170"/>
      <c r="N70" s="170"/>
      <c r="O70" s="171"/>
      <c r="P70" s="169">
        <v>4</v>
      </c>
      <c r="Q70" s="170"/>
      <c r="R70" s="170"/>
      <c r="S70" s="171"/>
      <c r="T70" s="169">
        <v>5</v>
      </c>
      <c r="U70" s="170"/>
      <c r="V70" s="171"/>
    </row>
    <row r="71" spans="2:23" ht="45" customHeight="1" thickBot="1">
      <c r="C71" s="151" t="s">
        <v>59</v>
      </c>
      <c r="D71" s="152"/>
      <c r="E71" s="153"/>
      <c r="F71" s="136" t="s">
        <v>39</v>
      </c>
      <c r="G71" s="137"/>
      <c r="H71" s="138"/>
      <c r="I71" s="139"/>
      <c r="J71" s="139"/>
      <c r="K71" s="140"/>
      <c r="L71" s="136"/>
      <c r="M71" s="147"/>
      <c r="N71" s="147"/>
      <c r="O71" s="137"/>
      <c r="P71" s="136"/>
      <c r="Q71" s="147"/>
      <c r="R71" s="147"/>
      <c r="S71" s="137"/>
      <c r="T71" s="125"/>
      <c r="U71" s="126"/>
      <c r="V71" s="127"/>
    </row>
    <row r="72" spans="2:23" ht="23.25" customHeight="1" thickBot="1">
      <c r="C72" s="154"/>
      <c r="D72" s="155"/>
      <c r="E72" s="156"/>
      <c r="F72" s="147" t="s">
        <v>60</v>
      </c>
      <c r="G72" s="137"/>
      <c r="H72" s="138"/>
      <c r="I72" s="139"/>
      <c r="J72" s="139"/>
      <c r="K72" s="140"/>
      <c r="L72" s="163"/>
      <c r="M72" s="164"/>
      <c r="N72" s="164"/>
      <c r="O72" s="165"/>
      <c r="P72" s="163"/>
      <c r="Q72" s="164"/>
      <c r="R72" s="164"/>
      <c r="S72" s="165"/>
      <c r="T72" s="39"/>
      <c r="U72" s="40"/>
      <c r="V72" s="41"/>
    </row>
    <row r="73" spans="2:23" ht="23.25" customHeight="1" thickBot="1">
      <c r="C73" s="154"/>
      <c r="D73" s="155"/>
      <c r="E73" s="156"/>
      <c r="F73" s="147" t="s">
        <v>13</v>
      </c>
      <c r="G73" s="137"/>
      <c r="H73" s="138"/>
      <c r="I73" s="139"/>
      <c r="J73" s="139"/>
      <c r="K73" s="140"/>
      <c r="L73" s="163"/>
      <c r="M73" s="164"/>
      <c r="N73" s="164"/>
      <c r="O73" s="165"/>
      <c r="P73" s="163"/>
      <c r="Q73" s="164"/>
      <c r="R73" s="164"/>
      <c r="S73" s="165"/>
      <c r="T73" s="144"/>
      <c r="U73" s="145"/>
      <c r="V73" s="146"/>
    </row>
    <row r="74" spans="2:23" ht="51.75" customHeight="1" thickBot="1">
      <c r="C74" s="151" t="s">
        <v>38</v>
      </c>
      <c r="D74" s="152"/>
      <c r="E74" s="153"/>
      <c r="F74" s="136" t="s">
        <v>39</v>
      </c>
      <c r="G74" s="137"/>
      <c r="H74" s="138"/>
      <c r="I74" s="139"/>
      <c r="J74" s="139"/>
      <c r="K74" s="140"/>
      <c r="L74" s="136"/>
      <c r="M74" s="147"/>
      <c r="N74" s="147"/>
      <c r="O74" s="137"/>
      <c r="P74" s="136"/>
      <c r="Q74" s="147"/>
      <c r="R74" s="147"/>
      <c r="S74" s="137"/>
      <c r="T74" s="125"/>
      <c r="U74" s="126"/>
      <c r="V74" s="127"/>
    </row>
    <row r="75" spans="2:23" ht="23.25" customHeight="1" thickBot="1">
      <c r="C75" s="154"/>
      <c r="D75" s="155"/>
      <c r="E75" s="156"/>
      <c r="F75" s="136" t="str">
        <f>F72</f>
        <v xml:space="preserve">EFS </v>
      </c>
      <c r="G75" s="137"/>
      <c r="H75" s="138"/>
      <c r="I75" s="139"/>
      <c r="J75" s="139"/>
      <c r="K75" s="140"/>
      <c r="L75" s="163"/>
      <c r="M75" s="164"/>
      <c r="N75" s="164"/>
      <c r="O75" s="165"/>
      <c r="P75" s="163"/>
      <c r="Q75" s="164"/>
      <c r="R75" s="164"/>
      <c r="S75" s="165"/>
      <c r="T75" s="39"/>
      <c r="U75" s="40"/>
      <c r="V75" s="41"/>
    </row>
    <row r="76" spans="2:23" ht="23.25" customHeight="1" thickBot="1">
      <c r="C76" s="166"/>
      <c r="D76" s="167"/>
      <c r="E76" s="168"/>
      <c r="F76" s="136" t="s">
        <v>13</v>
      </c>
      <c r="G76" s="137"/>
      <c r="H76" s="138"/>
      <c r="I76" s="139"/>
      <c r="J76" s="139"/>
      <c r="K76" s="140"/>
      <c r="L76" s="163"/>
      <c r="M76" s="164"/>
      <c r="N76" s="164"/>
      <c r="O76" s="165"/>
      <c r="P76" s="163"/>
      <c r="Q76" s="164"/>
      <c r="R76" s="164"/>
      <c r="S76" s="165"/>
      <c r="T76" s="144"/>
      <c r="U76" s="145"/>
      <c r="V76" s="146"/>
    </row>
    <row r="77" spans="2:23" ht="39.75" customHeight="1" thickBot="1">
      <c r="C77" s="151" t="s">
        <v>5</v>
      </c>
      <c r="D77" s="152"/>
      <c r="E77" s="153"/>
      <c r="F77" s="166" t="s">
        <v>39</v>
      </c>
      <c r="G77" s="168"/>
      <c r="H77" s="138"/>
      <c r="I77" s="139"/>
      <c r="J77" s="139"/>
      <c r="K77" s="140"/>
      <c r="L77" s="166"/>
      <c r="M77" s="167"/>
      <c r="N77" s="167"/>
      <c r="O77" s="168"/>
      <c r="P77" s="166"/>
      <c r="Q77" s="167"/>
      <c r="R77" s="167"/>
      <c r="S77" s="168"/>
      <c r="T77" s="160"/>
      <c r="U77" s="161"/>
      <c r="V77" s="162"/>
    </row>
    <row r="78" spans="2:23" ht="22.5" customHeight="1" thickBot="1">
      <c r="C78" s="154"/>
      <c r="D78" s="155"/>
      <c r="E78" s="156"/>
      <c r="F78" s="136" t="s">
        <v>60</v>
      </c>
      <c r="G78" s="137"/>
      <c r="H78" s="138"/>
      <c r="I78" s="139"/>
      <c r="J78" s="139"/>
      <c r="K78" s="140"/>
      <c r="L78" s="163"/>
      <c r="M78" s="164"/>
      <c r="N78" s="164"/>
      <c r="O78" s="165"/>
      <c r="P78" s="163"/>
      <c r="Q78" s="164"/>
      <c r="R78" s="164"/>
      <c r="S78" s="165"/>
      <c r="T78" s="39"/>
      <c r="U78" s="40"/>
      <c r="V78" s="41"/>
    </row>
    <row r="79" spans="2:23" ht="22.5" customHeight="1" thickBot="1">
      <c r="C79" s="166"/>
      <c r="D79" s="167"/>
      <c r="E79" s="168"/>
      <c r="F79" s="136" t="s">
        <v>13</v>
      </c>
      <c r="G79" s="137"/>
      <c r="H79" s="138"/>
      <c r="I79" s="139"/>
      <c r="J79" s="139"/>
      <c r="K79" s="140"/>
      <c r="L79" s="163"/>
      <c r="M79" s="164"/>
      <c r="N79" s="164"/>
      <c r="O79" s="165"/>
      <c r="P79" s="163"/>
      <c r="Q79" s="164"/>
      <c r="R79" s="164"/>
      <c r="S79" s="165"/>
      <c r="T79" s="144"/>
      <c r="U79" s="145"/>
      <c r="V79" s="146"/>
    </row>
    <row r="80" spans="2:23" ht="36.75" customHeight="1" thickBot="1">
      <c r="C80" s="151" t="s">
        <v>37</v>
      </c>
      <c r="D80" s="152"/>
      <c r="E80" s="153"/>
      <c r="F80" s="136" t="s">
        <v>39</v>
      </c>
      <c r="G80" s="137"/>
      <c r="H80" s="138"/>
      <c r="I80" s="139"/>
      <c r="J80" s="139"/>
      <c r="K80" s="140"/>
      <c r="L80" s="136"/>
      <c r="M80" s="147"/>
      <c r="N80" s="147"/>
      <c r="O80" s="137"/>
      <c r="P80" s="136"/>
      <c r="Q80" s="147"/>
      <c r="R80" s="147"/>
      <c r="S80" s="137"/>
      <c r="T80" s="157"/>
      <c r="U80" s="158"/>
      <c r="V80" s="159"/>
    </row>
    <row r="81" spans="2:23" ht="50.25" customHeight="1" thickBot="1">
      <c r="C81" s="154"/>
      <c r="D81" s="155"/>
      <c r="E81" s="156"/>
      <c r="F81" s="136" t="s">
        <v>60</v>
      </c>
      <c r="G81" s="137"/>
      <c r="H81" s="138"/>
      <c r="I81" s="139"/>
      <c r="J81" s="139"/>
      <c r="K81" s="140"/>
      <c r="L81" s="141"/>
      <c r="M81" s="142"/>
      <c r="N81" s="142"/>
      <c r="O81" s="143"/>
      <c r="P81" s="141"/>
      <c r="Q81" s="142"/>
      <c r="R81" s="142"/>
      <c r="S81" s="143"/>
      <c r="T81" s="39"/>
      <c r="U81" s="40"/>
      <c r="V81" s="41"/>
    </row>
    <row r="82" spans="2:23" ht="44.25" customHeight="1" thickBot="1">
      <c r="C82" s="154"/>
      <c r="D82" s="155"/>
      <c r="E82" s="156"/>
      <c r="F82" s="136" t="s">
        <v>13</v>
      </c>
      <c r="G82" s="137"/>
      <c r="H82" s="138"/>
      <c r="I82" s="139"/>
      <c r="J82" s="139"/>
      <c r="K82" s="140"/>
      <c r="L82" s="141"/>
      <c r="M82" s="142"/>
      <c r="N82" s="142"/>
      <c r="O82" s="143"/>
      <c r="P82" s="141"/>
      <c r="Q82" s="142"/>
      <c r="R82" s="142"/>
      <c r="S82" s="143"/>
      <c r="T82" s="144"/>
      <c r="U82" s="145"/>
      <c r="V82" s="146"/>
    </row>
    <row r="83" spans="2:23" ht="44.25" customHeight="1" thickBot="1">
      <c r="C83" s="136" t="s">
        <v>12</v>
      </c>
      <c r="D83" s="147"/>
      <c r="E83" s="137"/>
      <c r="F83" s="136"/>
      <c r="G83" s="137"/>
      <c r="H83" s="138"/>
      <c r="I83" s="139"/>
      <c r="J83" s="139"/>
      <c r="K83" s="140"/>
      <c r="L83" s="148"/>
      <c r="M83" s="149"/>
      <c r="N83" s="149"/>
      <c r="O83" s="150"/>
      <c r="P83" s="148"/>
      <c r="Q83" s="149"/>
      <c r="R83" s="149"/>
      <c r="S83" s="150"/>
      <c r="T83" s="125"/>
      <c r="U83" s="126"/>
      <c r="V83" s="127"/>
    </row>
    <row r="84" spans="2:23" ht="44.25" customHeight="1" thickBot="1">
      <c r="B84" s="42"/>
      <c r="C84" s="43"/>
      <c r="D84" s="43"/>
      <c r="E84" s="43"/>
      <c r="F84" s="43"/>
      <c r="G84" s="43"/>
      <c r="H84" s="44"/>
      <c r="I84" s="44"/>
      <c r="J84" s="44"/>
      <c r="K84" s="44"/>
      <c r="L84" s="45"/>
      <c r="M84" s="45"/>
      <c r="N84" s="45"/>
      <c r="O84" s="45"/>
      <c r="P84" s="45"/>
      <c r="Q84" s="45"/>
      <c r="R84" s="45"/>
      <c r="S84" s="45"/>
      <c r="T84" s="88"/>
      <c r="U84" s="88"/>
      <c r="V84" s="88"/>
    </row>
    <row r="85" spans="2:23" ht="15.75" thickBot="1">
      <c r="C85" s="128" t="s">
        <v>40</v>
      </c>
      <c r="D85" s="129"/>
      <c r="E85" s="129"/>
      <c r="F85" s="129"/>
      <c r="G85" s="130"/>
    </row>
    <row r="86" spans="2:23" ht="15" thickBot="1">
      <c r="C86" s="131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3"/>
    </row>
    <row r="87" spans="2:23" ht="15" thickBot="1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ht="15.75" thickBot="1">
      <c r="C88" s="128" t="s">
        <v>8</v>
      </c>
      <c r="D88" s="134"/>
      <c r="E88" s="134"/>
      <c r="F88" s="134"/>
      <c r="G88" s="135"/>
    </row>
    <row r="89" spans="2:23" ht="15" thickBot="1">
      <c r="C89" s="131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3"/>
    </row>
  </sheetData>
  <mergeCells count="192">
    <mergeCell ref="T83:V83"/>
    <mergeCell ref="C85:G85"/>
    <mergeCell ref="C86:W86"/>
    <mergeCell ref="C88:G88"/>
    <mergeCell ref="C89:W89"/>
    <mergeCell ref="F82:G82"/>
    <mergeCell ref="H82:K82"/>
    <mergeCell ref="L82:O82"/>
    <mergeCell ref="P82:S82"/>
    <mergeCell ref="T82:V82"/>
    <mergeCell ref="C83:E83"/>
    <mergeCell ref="F83:G83"/>
    <mergeCell ref="H83:K83"/>
    <mergeCell ref="L83:O83"/>
    <mergeCell ref="P83:S83"/>
    <mergeCell ref="C80:E82"/>
    <mergeCell ref="F80:G80"/>
    <mergeCell ref="H80:K80"/>
    <mergeCell ref="L80:O80"/>
    <mergeCell ref="P80:S80"/>
    <mergeCell ref="T80:V80"/>
    <mergeCell ref="F81:G81"/>
    <mergeCell ref="H81:K81"/>
    <mergeCell ref="L81:O81"/>
    <mergeCell ref="P81:S81"/>
    <mergeCell ref="T77:V77"/>
    <mergeCell ref="F78:G78"/>
    <mergeCell ref="H78:K78"/>
    <mergeCell ref="L78:O78"/>
    <mergeCell ref="P78:S78"/>
    <mergeCell ref="F79:G79"/>
    <mergeCell ref="H79:K79"/>
    <mergeCell ref="L79:O79"/>
    <mergeCell ref="P79:S79"/>
    <mergeCell ref="T79:V79"/>
    <mergeCell ref="F76:G76"/>
    <mergeCell ref="H76:K76"/>
    <mergeCell ref="L76:O76"/>
    <mergeCell ref="P76:S76"/>
    <mergeCell ref="T76:V76"/>
    <mergeCell ref="C77:E79"/>
    <mergeCell ref="F77:G77"/>
    <mergeCell ref="H77:K77"/>
    <mergeCell ref="L77:O77"/>
    <mergeCell ref="P77:S77"/>
    <mergeCell ref="C74:E76"/>
    <mergeCell ref="F74:G74"/>
    <mergeCell ref="H74:K74"/>
    <mergeCell ref="L74:O74"/>
    <mergeCell ref="P74:S74"/>
    <mergeCell ref="T74:V74"/>
    <mergeCell ref="F75:G75"/>
    <mergeCell ref="H75:K75"/>
    <mergeCell ref="L75:O75"/>
    <mergeCell ref="P75:S75"/>
    <mergeCell ref="C70:G70"/>
    <mergeCell ref="H70:K70"/>
    <mergeCell ref="L70:O70"/>
    <mergeCell ref="P70:S70"/>
    <mergeCell ref="T70:V70"/>
    <mergeCell ref="C71:E73"/>
    <mergeCell ref="F71:G71"/>
    <mergeCell ref="H71:K71"/>
    <mergeCell ref="L71:O71"/>
    <mergeCell ref="P71:S71"/>
    <mergeCell ref="T71:V71"/>
    <mergeCell ref="F72:G72"/>
    <mergeCell ref="H72:K72"/>
    <mergeCell ref="L72:O72"/>
    <mergeCell ref="P72:S72"/>
    <mergeCell ref="F73:G73"/>
    <mergeCell ref="H73:K73"/>
    <mergeCell ref="L73:O73"/>
    <mergeCell ref="P73:S73"/>
    <mergeCell ref="T73:V73"/>
    <mergeCell ref="B63:G65"/>
    <mergeCell ref="I67:W67"/>
    <mergeCell ref="C68:J68"/>
    <mergeCell ref="C69:G69"/>
    <mergeCell ref="H69:K69"/>
    <mergeCell ref="L69:O69"/>
    <mergeCell ref="P69:S69"/>
    <mergeCell ref="T69:V69"/>
    <mergeCell ref="E57:E59"/>
    <mergeCell ref="F57:F59"/>
    <mergeCell ref="G57:G59"/>
    <mergeCell ref="D60:D62"/>
    <mergeCell ref="E60:E62"/>
    <mergeCell ref="F60:F62"/>
    <mergeCell ref="G60:G62"/>
    <mergeCell ref="C51:C62"/>
    <mergeCell ref="D51:D53"/>
    <mergeCell ref="E51:E53"/>
    <mergeCell ref="F51:F53"/>
    <mergeCell ref="G51:G53"/>
    <mergeCell ref="D54:D56"/>
    <mergeCell ref="E54:E56"/>
    <mergeCell ref="F54:F56"/>
    <mergeCell ref="G54:G56"/>
    <mergeCell ref="D57:D59"/>
    <mergeCell ref="E42:E44"/>
    <mergeCell ref="F42:F44"/>
    <mergeCell ref="G42:G44"/>
    <mergeCell ref="D45:D50"/>
    <mergeCell ref="E45:E47"/>
    <mergeCell ref="F45:F47"/>
    <mergeCell ref="G45:G47"/>
    <mergeCell ref="E48:E50"/>
    <mergeCell ref="F48:F50"/>
    <mergeCell ref="G48:G50"/>
    <mergeCell ref="E30:E32"/>
    <mergeCell ref="F30:F32"/>
    <mergeCell ref="G30:G32"/>
    <mergeCell ref="Q31:Q32"/>
    <mergeCell ref="C36:C50"/>
    <mergeCell ref="D36:D38"/>
    <mergeCell ref="E36:E38"/>
    <mergeCell ref="F36:F38"/>
    <mergeCell ref="G36:G38"/>
    <mergeCell ref="D39:D41"/>
    <mergeCell ref="E39:E41"/>
    <mergeCell ref="F39:F41"/>
    <mergeCell ref="G39:G41"/>
    <mergeCell ref="D42:D44"/>
    <mergeCell ref="F33:F35"/>
    <mergeCell ref="G33:G35"/>
    <mergeCell ref="E33:E35"/>
    <mergeCell ref="D30:D35"/>
    <mergeCell ref="C30:C35"/>
    <mergeCell ref="T25:W25"/>
    <mergeCell ref="C26:C28"/>
    <mergeCell ref="D26:D28"/>
    <mergeCell ref="E26:E28"/>
    <mergeCell ref="F26:F28"/>
    <mergeCell ref="G26:G28"/>
    <mergeCell ref="I26:I28"/>
    <mergeCell ref="J26:J28"/>
    <mergeCell ref="K26:K28"/>
    <mergeCell ref="N26:N28"/>
    <mergeCell ref="F25:G25"/>
    <mergeCell ref="H25:H29"/>
    <mergeCell ref="I25:L25"/>
    <mergeCell ref="M25:M29"/>
    <mergeCell ref="N25:R25"/>
    <mergeCell ref="S25:S29"/>
    <mergeCell ref="O26:O28"/>
    <mergeCell ref="P26:P28"/>
    <mergeCell ref="Q26:Q28"/>
    <mergeCell ref="T26:T28"/>
    <mergeCell ref="U26:U28"/>
    <mergeCell ref="V26:V28"/>
    <mergeCell ref="C1:W1"/>
    <mergeCell ref="C2:W2"/>
    <mergeCell ref="C3:W3"/>
    <mergeCell ref="C4:G4"/>
    <mergeCell ref="H4:W4"/>
    <mergeCell ref="C5:G5"/>
    <mergeCell ref="H5:W5"/>
    <mergeCell ref="C12:G12"/>
    <mergeCell ref="H12:P12"/>
    <mergeCell ref="R12:W12"/>
    <mergeCell ref="C9:G9"/>
    <mergeCell ref="H9:W9"/>
    <mergeCell ref="C10:G10"/>
    <mergeCell ref="H10:P10"/>
    <mergeCell ref="R10:W10"/>
    <mergeCell ref="C11:G11"/>
    <mergeCell ref="H11:P11"/>
    <mergeCell ref="R11:W11"/>
    <mergeCell ref="C6:G6"/>
    <mergeCell ref="H6:W6"/>
    <mergeCell ref="C7:G7"/>
    <mergeCell ref="H7:W7"/>
    <mergeCell ref="C8:G8"/>
    <mergeCell ref="H8:W8"/>
    <mergeCell ref="C13:G13"/>
    <mergeCell ref="H13:W13"/>
    <mergeCell ref="C14:G14"/>
    <mergeCell ref="H14:W14"/>
    <mergeCell ref="C18:G18"/>
    <mergeCell ref="H18:W18"/>
    <mergeCell ref="C19:G19"/>
    <mergeCell ref="H19:W19"/>
    <mergeCell ref="C21:H22"/>
    <mergeCell ref="N21:Q22"/>
    <mergeCell ref="T22:U22"/>
    <mergeCell ref="C15:G15"/>
    <mergeCell ref="H15:W15"/>
    <mergeCell ref="C16:G16"/>
    <mergeCell ref="H16:W16"/>
    <mergeCell ref="C17:G17"/>
    <mergeCell ref="H17:W17"/>
  </mergeCells>
  <conditionalFormatting sqref="N63">
    <cfRule type="cellIs" dxfId="1" priority="2" operator="notEqual">
      <formula>$H$13</formula>
    </cfRule>
  </conditionalFormatting>
  <conditionalFormatting sqref="Q63">
    <cfRule type="cellIs" dxfId="0" priority="1" operator="notEqual">
      <formula>$H$12</formula>
    </cfRule>
  </conditionalFormatting>
  <pageMargins left="1" right="1" top="1" bottom="1" header="0.5" footer="0.5"/>
  <pageSetup paperSize="8" scale="43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Formularz HSW z form</vt:lpstr>
      <vt:lpstr>Formularz HSW z formułami</vt:lpstr>
      <vt:lpstr>Arkusz1</vt:lpstr>
      <vt:lpstr>'Formularz HSW z form'!Obszar_wydruku</vt:lpstr>
      <vt:lpstr>'Formularz HSW z formułami'!Obszar_wydruku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Szpindor Aneta</cp:lastModifiedBy>
  <cp:lastPrinted>2015-11-30T10:13:23Z</cp:lastPrinted>
  <dcterms:created xsi:type="dcterms:W3CDTF">2015-03-13T17:47:07Z</dcterms:created>
  <dcterms:modified xsi:type="dcterms:W3CDTF">2015-12-03T09:36:38Z</dcterms:modified>
</cp:coreProperties>
</file>